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pdata\Lake Forest\kit\"/>
    </mc:Choice>
  </mc:AlternateContent>
  <bookViews>
    <workbookView xWindow="0" yWindow="0" windowWidth="19368" windowHeight="8844"/>
  </bookViews>
  <sheets>
    <sheet name="Instrucciones" sheetId="4" r:id="rId1"/>
    <sheet name="Asignaciones" sheetId="1" r:id="rId2"/>
    <sheet name="Balanza de 5" sheetId="2" r:id="rId3"/>
  </sheets>
  <definedNames>
    <definedName name="Pop_Units">Asignaciones!$B$2:$M$2</definedName>
    <definedName name="_xlnm.Print_Area" localSheetId="1">Asignaciones!$B$1:$Y$54</definedName>
    <definedName name="_xlnm.Print_Titles" localSheetId="1">Asignaciones!$2:$2</definedName>
  </definedNames>
  <calcPr calcId="171027"/>
</workbook>
</file>

<file path=xl/calcChain.xml><?xml version="1.0" encoding="utf-8"?>
<calcChain xmlns="http://schemas.openxmlformats.org/spreadsheetml/2006/main">
  <c r="G32" i="2" l="1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G9" i="2"/>
  <c r="F9" i="2"/>
  <c r="F10" i="2" s="1"/>
  <c r="E9" i="2"/>
  <c r="E10" i="2" s="1"/>
  <c r="D9" i="2"/>
  <c r="D10" i="2" s="1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9" i="2"/>
  <c r="C10" i="2" s="1"/>
  <c r="I9" i="2" l="1"/>
  <c r="P32" i="2"/>
  <c r="M32" i="2"/>
  <c r="L32" i="2"/>
  <c r="K32" i="2"/>
  <c r="J32" i="2"/>
  <c r="P31" i="2"/>
  <c r="J31" i="2"/>
  <c r="H31" i="2"/>
  <c r="O31" i="2" s="1"/>
  <c r="M31" i="2"/>
  <c r="L31" i="2"/>
  <c r="K31" i="2"/>
  <c r="P30" i="2"/>
  <c r="K30" i="2"/>
  <c r="M30" i="2"/>
  <c r="L30" i="2"/>
  <c r="J30" i="2"/>
  <c r="H29" i="2"/>
  <c r="P28" i="2"/>
  <c r="J28" i="2"/>
  <c r="M28" i="2"/>
  <c r="L28" i="2"/>
  <c r="K28" i="2"/>
  <c r="P27" i="2"/>
  <c r="K27" i="2"/>
  <c r="M27" i="2"/>
  <c r="L27" i="2"/>
  <c r="J27" i="2"/>
  <c r="P26" i="2"/>
  <c r="L26" i="2"/>
  <c r="M26" i="2"/>
  <c r="K26" i="2"/>
  <c r="J26" i="2"/>
  <c r="H25" i="2"/>
  <c r="P24" i="2"/>
  <c r="M24" i="2"/>
  <c r="L24" i="2"/>
  <c r="J24" i="2"/>
  <c r="P23" i="2"/>
  <c r="L23" i="2"/>
  <c r="K23" i="2"/>
  <c r="J23" i="2"/>
  <c r="P22" i="2"/>
  <c r="M22" i="2"/>
  <c r="L22" i="2"/>
  <c r="K22" i="2"/>
  <c r="J22" i="2"/>
  <c r="P21" i="2"/>
  <c r="J21" i="2"/>
  <c r="M21" i="2"/>
  <c r="L21" i="2"/>
  <c r="K21" i="2"/>
  <c r="H20" i="2"/>
  <c r="P19" i="2"/>
  <c r="M23" i="2"/>
  <c r="L19" i="2"/>
  <c r="J19" i="2"/>
  <c r="P18" i="2"/>
  <c r="J18" i="2"/>
  <c r="H18" i="2"/>
  <c r="O18" i="2" s="1"/>
  <c r="M18" i="2"/>
  <c r="L18" i="2"/>
  <c r="K18" i="2"/>
  <c r="P17" i="2"/>
  <c r="K17" i="2"/>
  <c r="H17" i="2"/>
  <c r="O17" i="2" s="1"/>
  <c r="M17" i="2"/>
  <c r="L17" i="2"/>
  <c r="J17" i="2"/>
  <c r="P16" i="2"/>
  <c r="L16" i="2"/>
  <c r="M16" i="2"/>
  <c r="K16" i="2"/>
  <c r="J16" i="2"/>
  <c r="H15" i="2"/>
  <c r="P14" i="2"/>
  <c r="L14" i="2"/>
  <c r="K14" i="2"/>
  <c r="N14" i="2"/>
  <c r="M14" i="2"/>
  <c r="J14" i="2"/>
  <c r="P13" i="2"/>
  <c r="M13" i="2"/>
  <c r="L13" i="2"/>
  <c r="N13" i="2"/>
  <c r="K13" i="2"/>
  <c r="J13" i="2"/>
  <c r="P12" i="2"/>
  <c r="M12" i="2"/>
  <c r="J12" i="2"/>
  <c r="N12" i="2"/>
  <c r="L12" i="2"/>
  <c r="K12" i="2"/>
  <c r="P11" i="2"/>
  <c r="K11" i="2"/>
  <c r="J11" i="2"/>
  <c r="H11" i="2"/>
  <c r="O11" i="2" s="1"/>
  <c r="M11" i="2"/>
  <c r="L11" i="2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N11" i="2" l="1"/>
  <c r="N22" i="2"/>
  <c r="N28" i="2"/>
  <c r="N21" i="2"/>
  <c r="H21" i="2"/>
  <c r="O21" i="2" s="1"/>
  <c r="H28" i="2"/>
  <c r="O28" i="2" s="1"/>
  <c r="N18" i="2"/>
  <c r="N24" i="2"/>
  <c r="N16" i="2"/>
  <c r="N31" i="2"/>
  <c r="N17" i="2"/>
  <c r="H19" i="2"/>
  <c r="O19" i="2" s="1"/>
  <c r="N26" i="2"/>
  <c r="N32" i="2"/>
  <c r="N27" i="2"/>
  <c r="N30" i="2"/>
  <c r="N23" i="2"/>
  <c r="H9" i="2"/>
  <c r="H12" i="2"/>
  <c r="O12" i="2" s="1"/>
  <c r="H22" i="2"/>
  <c r="O22" i="2" s="1"/>
  <c r="H13" i="2"/>
  <c r="O13" i="2" s="1"/>
  <c r="H16" i="2"/>
  <c r="O16" i="2" s="1"/>
  <c r="N19" i="2"/>
  <c r="H23" i="2"/>
  <c r="O23" i="2" s="1"/>
  <c r="H26" i="2"/>
  <c r="O26" i="2" s="1"/>
  <c r="M19" i="2"/>
  <c r="K24" i="2"/>
  <c r="H32" i="2"/>
  <c r="O32" i="2" s="1"/>
  <c r="H14" i="2"/>
  <c r="O14" i="2" s="1"/>
  <c r="K19" i="2"/>
  <c r="H24" i="2"/>
  <c r="O24" i="2" s="1"/>
  <c r="H27" i="2"/>
  <c r="O27" i="2" s="1"/>
  <c r="H30" i="2"/>
  <c r="O30" i="2" s="1"/>
  <c r="H1" i="2"/>
  <c r="N8" i="2"/>
  <c r="M8" i="2"/>
  <c r="K8" i="2"/>
  <c r="J8" i="2"/>
  <c r="L10" i="2" l="1"/>
  <c r="M10" i="2"/>
  <c r="K10" i="2"/>
  <c r="G10" i="2"/>
  <c r="N10" i="2" s="1"/>
  <c r="AK2" i="1"/>
  <c r="AH2" i="1"/>
  <c r="AE2" i="1"/>
  <c r="AB2" i="1"/>
  <c r="I10" i="2" l="1"/>
  <c r="P10" i="2" s="1"/>
  <c r="J10" i="2"/>
  <c r="AL2" i="1"/>
  <c r="AC2" i="1" l="1"/>
  <c r="AF2" i="1"/>
  <c r="AI2" i="1" l="1"/>
</calcChain>
</file>

<file path=xl/sharedStrings.xml><?xml version="1.0" encoding="utf-8"?>
<sst xmlns="http://schemas.openxmlformats.org/spreadsheetml/2006/main" count="95" uniqueCount="58">
  <si>
    <t>Total</t>
  </si>
  <si>
    <t>Hisp</t>
  </si>
  <si>
    <t>Latino</t>
  </si>
  <si>
    <t>Filipino</t>
  </si>
  <si>
    <t>D2:</t>
  </si>
  <si>
    <t>D1:</t>
  </si>
  <si>
    <t>D3:</t>
  </si>
  <si>
    <t>D4: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</si>
  <si>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</si>
  <si>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</si>
  <si>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</si>
  <si>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</si>
  <si>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</si>
  <si>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</si>
  <si>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</si>
  <si>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</si>
  <si>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</si>
  <si>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</si>
  <si>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Al entregar:</t>
  </si>
  <si>
    <t>Cuando termine, envíe por e-mail su lista de designaciones a info@NDCresearch.com</t>
  </si>
  <si>
    <t>amarillas</t>
  </si>
  <si>
    <t>Distrito</t>
  </si>
  <si>
    <t>Unid</t>
  </si>
  <si>
    <t>Población total</t>
  </si>
  <si>
    <t>Población en Edad Electoral (PEE)</t>
  </si>
  <si>
    <t>Población Ciudadana en Edad Electoral (PCEE)</t>
  </si>
  <si>
    <t>PCEVotantes Registrados (Nov. ’14)</t>
  </si>
  <si>
    <t>Votantes Activos (Nov. ’14)</t>
  </si>
  <si>
    <t>Referencia: Población total &amp; deviación de la ideal por distrito</t>
  </si>
  <si>
    <t>Pob</t>
  </si>
  <si>
    <t>Blanco</t>
  </si>
  <si>
    <t>Negro</t>
  </si>
  <si>
    <t>Asiático</t>
  </si>
  <si>
    <t>PEE</t>
  </si>
  <si>
    <t>PCEE</t>
  </si>
  <si>
    <t>Fil.</t>
  </si>
  <si>
    <t>Totales por distrito</t>
  </si>
  <si>
    <t>Población ideal:</t>
  </si>
  <si>
    <t>Entre su nombre aquí</t>
  </si>
  <si>
    <t>Grupo</t>
  </si>
  <si>
    <t>Categoria</t>
  </si>
  <si>
    <t>Pob. Tot.</t>
  </si>
  <si>
    <t>Deviación en personas</t>
  </si>
  <si>
    <t>Latinos</t>
  </si>
  <si>
    <t>Blancos</t>
  </si>
  <si>
    <t>Negros</t>
  </si>
  <si>
    <t>PEE Total</t>
  </si>
  <si>
    <t>PCEE Total</t>
  </si>
  <si>
    <t>Reg. Total</t>
  </si>
  <si>
    <t>Vot. Total</t>
  </si>
  <si>
    <t>Contados</t>
  </si>
  <si>
    <t>Porcentajes</t>
  </si>
  <si>
    <t>Sin designación</t>
  </si>
  <si>
    <t>Comentarios sobre esta opción</t>
  </si>
  <si>
    <t>Este mapa tiene razón porque…</t>
  </si>
  <si>
    <t xml:space="preserve">2) En las hojas de designación, apunta el letra del distrito (1, 2, 3, 4 or 5) en cual quiera poner la Unidad. </t>
  </si>
  <si>
    <t>(1-5)</t>
  </si>
  <si>
    <t>Public Participation Kit de la Ciudad de Lake Forest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</si>
</sst>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9" fontId="6" fillId="0" borderId="20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5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0" fontId="6" fillId="0" borderId="27" xfId="0" quotePrefix="1" applyNumberFormat="1" applyFont="1" applyBorder="1" applyAlignment="1">
      <alignment horizontal="center"/>
    </xf>
    <xf numFmtId="3" fontId="6" fillId="0" borderId="28" xfId="0" quotePrefix="1" applyNumberFormat="1" applyFont="1" applyBorder="1" applyAlignment="1">
      <alignment horizontal="center"/>
    </xf>
    <xf numFmtId="3" fontId="6" fillId="0" borderId="27" xfId="0" quotePrefix="1" applyNumberFormat="1" applyFont="1" applyBorder="1" applyAlignment="1">
      <alignment horizontal="center"/>
    </xf>
    <xf numFmtId="3" fontId="6" fillId="0" borderId="29" xfId="0" quotePrefix="1" applyNumberFormat="1" applyFont="1" applyBorder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3" fontId="6" fillId="0" borderId="27" xfId="0" quotePrefix="1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24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3" fontId="5" fillId="0" borderId="35" xfId="0" applyNumberFormat="1" applyFont="1" applyBorder="1" applyAlignment="1">
      <alignment horizontal="center" wrapText="1"/>
    </xf>
    <xf numFmtId="3" fontId="5" fillId="2" borderId="35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Border="1" applyAlignment="1">
      <alignment horizontal="center"/>
    </xf>
    <xf numFmtId="3" fontId="5" fillId="2" borderId="36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>
      <alignment horizontal="center"/>
    </xf>
    <xf numFmtId="3" fontId="5" fillId="2" borderId="37" xfId="0" applyNumberFormat="1" applyFont="1" applyFill="1" applyBorder="1" applyAlignment="1" applyProtection="1">
      <alignment horizontal="center"/>
      <protection locked="0"/>
    </xf>
    <xf numFmtId="3" fontId="5" fillId="0" borderId="27" xfId="1" quotePrefix="1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3" fontId="5" fillId="0" borderId="38" xfId="1" quotePrefix="1" applyNumberFormat="1" applyFont="1" applyBorder="1" applyAlignment="1">
      <alignment horizontal="center"/>
    </xf>
    <xf numFmtId="3" fontId="5" fillId="0" borderId="24" xfId="1" quotePrefix="1" applyNumberFormat="1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13" fillId="0" borderId="25" xfId="0" applyNumberFormat="1" applyFont="1" applyBorder="1"/>
    <xf numFmtId="3" fontId="13" fillId="0" borderId="20" xfId="0" applyNumberFormat="1" applyFont="1" applyBorder="1"/>
    <xf numFmtId="3" fontId="13" fillId="0" borderId="0" xfId="0" applyNumberFormat="1" applyFont="1"/>
    <xf numFmtId="3" fontId="13" fillId="0" borderId="12" xfId="0" applyNumberFormat="1" applyFont="1" applyBorder="1"/>
    <xf numFmtId="0" fontId="8" fillId="4" borderId="26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 wrapText="1"/>
    </xf>
    <xf numFmtId="3" fontId="6" fillId="0" borderId="26" xfId="0" applyNumberFormat="1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/>
  </sheetViews>
  <sheetFormatPr defaultColWidth="9.109375" defaultRowHeight="15.6" x14ac:dyDescent="0.6"/>
  <cols>
    <col min="1" max="5" width="9.109375" style="2"/>
    <col min="6" max="6" width="11.6640625" style="2" customWidth="1"/>
    <col min="7" max="16384" width="9.109375" style="2"/>
  </cols>
  <sheetData>
    <row r="1" spans="1:6" x14ac:dyDescent="0.6">
      <c r="A1" s="1" t="s">
        <v>8</v>
      </c>
    </row>
    <row r="3" spans="1:6" x14ac:dyDescent="0.6">
      <c r="A3" s="1" t="s">
        <v>9</v>
      </c>
    </row>
    <row r="4" spans="1:6" x14ac:dyDescent="0.6">
      <c r="A4" s="2" t="s">
        <v>10</v>
      </c>
    </row>
    <row r="5" spans="1:6" x14ac:dyDescent="0.6">
      <c r="A5" s="2" t="s">
        <v>11</v>
      </c>
    </row>
    <row r="6" spans="1:6" x14ac:dyDescent="0.6">
      <c r="A6" s="2" t="s">
        <v>55</v>
      </c>
    </row>
    <row r="7" spans="1:6" x14ac:dyDescent="0.6">
      <c r="B7" s="2" t="s">
        <v>12</v>
      </c>
    </row>
    <row r="8" spans="1:6" x14ac:dyDescent="0.6">
      <c r="B8" s="2" t="s">
        <v>13</v>
      </c>
    </row>
    <row r="9" spans="1:6" x14ac:dyDescent="0.6">
      <c r="B9" s="2" t="s">
        <v>14</v>
      </c>
    </row>
    <row r="11" spans="1:6" x14ac:dyDescent="0.6">
      <c r="A11" s="1" t="s">
        <v>15</v>
      </c>
      <c r="B11" s="2" t="s">
        <v>16</v>
      </c>
    </row>
    <row r="12" spans="1:6" x14ac:dyDescent="0.6">
      <c r="B12" s="2" t="s">
        <v>17</v>
      </c>
      <c r="F12" s="3" t="s">
        <v>20</v>
      </c>
    </row>
    <row r="14" spans="1:6" x14ac:dyDescent="0.6">
      <c r="A14" s="1" t="s">
        <v>18</v>
      </c>
    </row>
    <row r="15" spans="1:6" x14ac:dyDescent="0.6">
      <c r="B15" s="2" t="s">
        <v>19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2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ColWidth="6.77734375" defaultRowHeight="11.7" x14ac:dyDescent="0.45"/>
  <cols>
    <col min="1" max="1" width="6.109375" style="36" bestFit="1" customWidth="1"/>
    <col min="2" max="2" width="4.77734375" style="36" bestFit="1" customWidth="1"/>
    <col min="3" max="5" width="6.21875" style="36" customWidth="1"/>
    <col min="6" max="6" width="4.77734375" style="36" customWidth="1"/>
    <col min="7" max="7" width="6.21875" style="43" customWidth="1"/>
    <col min="8" max="10" width="6.21875" style="36" customWidth="1"/>
    <col min="11" max="11" width="5.109375" style="36" customWidth="1"/>
    <col min="12" max="15" width="6.21875" style="36" customWidth="1"/>
    <col min="16" max="16" width="5.44140625" style="36" customWidth="1"/>
    <col min="17" max="17" width="6.21875" style="43" customWidth="1"/>
    <col min="18" max="25" width="6.21875" style="36" customWidth="1"/>
    <col min="26" max="26" width="6.77734375" style="5"/>
    <col min="27" max="27" width="3.44140625" style="5" bestFit="1" customWidth="1"/>
    <col min="28" max="29" width="6.5546875" style="5" customWidth="1"/>
    <col min="30" max="30" width="3.5546875" style="5" customWidth="1"/>
    <col min="31" max="32" width="6.5546875" style="5" customWidth="1"/>
    <col min="33" max="33" width="3.5546875" style="5" customWidth="1"/>
    <col min="34" max="35" width="6.5546875" style="5" customWidth="1"/>
    <col min="36" max="36" width="3.5546875" style="5" customWidth="1"/>
    <col min="37" max="38" width="6.5546875" style="5" customWidth="1"/>
    <col min="39" max="16384" width="6.77734375" style="5"/>
  </cols>
  <sheetData>
    <row r="1" spans="1:38" ht="24.9" customHeight="1" thickBot="1" x14ac:dyDescent="0.55000000000000004">
      <c r="A1" s="68" t="s">
        <v>21</v>
      </c>
      <c r="B1" s="69" t="s">
        <v>22</v>
      </c>
      <c r="C1" s="91" t="s">
        <v>23</v>
      </c>
      <c r="D1" s="92"/>
      <c r="E1" s="92"/>
      <c r="F1" s="92"/>
      <c r="G1" s="93"/>
      <c r="H1" s="94" t="s">
        <v>24</v>
      </c>
      <c r="I1" s="94"/>
      <c r="J1" s="94"/>
      <c r="K1" s="94"/>
      <c r="L1" s="94"/>
      <c r="M1" s="95" t="s">
        <v>25</v>
      </c>
      <c r="N1" s="94"/>
      <c r="O1" s="94"/>
      <c r="P1" s="94"/>
      <c r="Q1" s="96"/>
      <c r="R1" s="94" t="s">
        <v>26</v>
      </c>
      <c r="S1" s="94"/>
      <c r="T1" s="94"/>
      <c r="U1" s="94"/>
      <c r="V1" s="95" t="s">
        <v>27</v>
      </c>
      <c r="W1" s="94"/>
      <c r="X1" s="94"/>
      <c r="Y1" s="96"/>
      <c r="AA1" s="88" t="s">
        <v>28</v>
      </c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90"/>
    </row>
    <row r="2" spans="1:38" s="4" customFormat="1" ht="13.2" thickBot="1" x14ac:dyDescent="0.55000000000000004">
      <c r="A2" s="70" t="s">
        <v>56</v>
      </c>
      <c r="B2" s="55" t="s">
        <v>29</v>
      </c>
      <c r="C2" s="56" t="s">
        <v>0</v>
      </c>
      <c r="D2" s="57" t="s">
        <v>1</v>
      </c>
      <c r="E2" s="57" t="s">
        <v>30</v>
      </c>
      <c r="F2" s="57" t="s">
        <v>31</v>
      </c>
      <c r="G2" s="58" t="s">
        <v>32</v>
      </c>
      <c r="H2" s="57" t="s">
        <v>33</v>
      </c>
      <c r="I2" s="57" t="s">
        <v>1</v>
      </c>
      <c r="J2" s="57" t="s">
        <v>30</v>
      </c>
      <c r="K2" s="57" t="s">
        <v>31</v>
      </c>
      <c r="L2" s="57" t="s">
        <v>32</v>
      </c>
      <c r="M2" s="56" t="s">
        <v>34</v>
      </c>
      <c r="N2" s="57" t="s">
        <v>1</v>
      </c>
      <c r="O2" s="57" t="s">
        <v>30</v>
      </c>
      <c r="P2" s="57" t="s">
        <v>31</v>
      </c>
      <c r="Q2" s="58" t="s">
        <v>32</v>
      </c>
      <c r="R2" s="57" t="s">
        <v>0</v>
      </c>
      <c r="S2" s="57" t="s">
        <v>2</v>
      </c>
      <c r="T2" s="57" t="s">
        <v>32</v>
      </c>
      <c r="U2" s="57" t="s">
        <v>35</v>
      </c>
      <c r="V2" s="56" t="s">
        <v>0</v>
      </c>
      <c r="W2" s="57" t="s">
        <v>2</v>
      </c>
      <c r="X2" s="57" t="s">
        <v>32</v>
      </c>
      <c r="Y2" s="58" t="s">
        <v>35</v>
      </c>
      <c r="AA2" s="39" t="s">
        <v>5</v>
      </c>
      <c r="AB2" s="37">
        <f>'Balanza de 5'!$C$9</f>
        <v>0</v>
      </c>
      <c r="AC2" s="37">
        <f>'Balanza de 5'!$C$10</f>
        <v>-19316</v>
      </c>
      <c r="AD2" s="39" t="s">
        <v>4</v>
      </c>
      <c r="AE2" s="37">
        <f>'Balanza de 5'!$D$9</f>
        <v>0</v>
      </c>
      <c r="AF2" s="37">
        <f>'Balanza de 5'!$D$10</f>
        <v>-19316</v>
      </c>
      <c r="AG2" s="39" t="s">
        <v>6</v>
      </c>
      <c r="AH2" s="37">
        <f>'Balanza de 5'!$F$9</f>
        <v>0</v>
      </c>
      <c r="AI2" s="37">
        <f>'Balanza de 5'!$F$10</f>
        <v>-19316</v>
      </c>
      <c r="AJ2" s="39" t="s">
        <v>7</v>
      </c>
      <c r="AK2" s="37">
        <f>'Balanza de 5'!$G$9</f>
        <v>0</v>
      </c>
      <c r="AL2" s="38">
        <f>'Balanza de 5'!$G$10</f>
        <v>-19316</v>
      </c>
    </row>
    <row r="3" spans="1:38" x14ac:dyDescent="0.45">
      <c r="A3" s="71"/>
      <c r="B3" s="40">
        <v>1</v>
      </c>
      <c r="C3" s="79">
        <v>5</v>
      </c>
      <c r="D3" s="40">
        <v>0</v>
      </c>
      <c r="E3" s="40">
        <v>5</v>
      </c>
      <c r="F3" s="40">
        <v>0</v>
      </c>
      <c r="G3" s="80">
        <v>0</v>
      </c>
      <c r="H3" s="40">
        <v>4</v>
      </c>
      <c r="I3" s="40">
        <v>0</v>
      </c>
      <c r="J3" s="40">
        <v>4</v>
      </c>
      <c r="K3" s="40">
        <v>0</v>
      </c>
      <c r="L3" s="40">
        <v>0</v>
      </c>
      <c r="M3" s="79">
        <v>0</v>
      </c>
      <c r="N3" s="40">
        <v>0</v>
      </c>
      <c r="O3" s="40">
        <v>4.3361879999999999</v>
      </c>
      <c r="P3" s="40">
        <v>0</v>
      </c>
      <c r="Q3" s="80">
        <v>0</v>
      </c>
      <c r="R3" s="40">
        <v>0</v>
      </c>
      <c r="S3" s="40">
        <v>0</v>
      </c>
      <c r="T3" s="41">
        <v>0</v>
      </c>
      <c r="U3" s="41">
        <v>0</v>
      </c>
      <c r="V3" s="83">
        <v>0</v>
      </c>
      <c r="W3" s="41">
        <v>0</v>
      </c>
      <c r="X3" s="41">
        <v>0</v>
      </c>
      <c r="Y3" s="72">
        <v>0</v>
      </c>
    </row>
    <row r="4" spans="1:38" x14ac:dyDescent="0.45">
      <c r="A4" s="73"/>
      <c r="B4" s="40">
        <v>2</v>
      </c>
      <c r="C4" s="79">
        <v>4</v>
      </c>
      <c r="D4" s="40">
        <v>1</v>
      </c>
      <c r="E4" s="40">
        <v>1</v>
      </c>
      <c r="F4" s="40">
        <v>2</v>
      </c>
      <c r="G4" s="80">
        <v>0</v>
      </c>
      <c r="H4" s="40">
        <v>3</v>
      </c>
      <c r="I4" s="40">
        <v>1</v>
      </c>
      <c r="J4" s="40">
        <v>1</v>
      </c>
      <c r="K4" s="40">
        <v>1</v>
      </c>
      <c r="L4" s="40">
        <v>0</v>
      </c>
      <c r="M4" s="79">
        <v>0</v>
      </c>
      <c r="N4" s="40">
        <v>0.57562100000000005</v>
      </c>
      <c r="O4" s="40">
        <v>1.084047</v>
      </c>
      <c r="P4" s="40">
        <v>0.68181800000000004</v>
      </c>
      <c r="Q4" s="80">
        <v>0</v>
      </c>
      <c r="R4" s="40">
        <v>17</v>
      </c>
      <c r="S4" s="40">
        <v>2.361567</v>
      </c>
      <c r="T4" s="41">
        <v>2.14975</v>
      </c>
      <c r="U4" s="41">
        <v>0.113145</v>
      </c>
      <c r="V4" s="83">
        <v>5.4026620000000003</v>
      </c>
      <c r="W4" s="41">
        <v>0.62975099999999995</v>
      </c>
      <c r="X4" s="41">
        <v>0.59401000000000004</v>
      </c>
      <c r="Y4" s="72">
        <v>0</v>
      </c>
    </row>
    <row r="5" spans="1:38" x14ac:dyDescent="0.45">
      <c r="A5" s="73"/>
      <c r="B5" s="40">
        <v>3</v>
      </c>
      <c r="C5" s="79">
        <v>2221</v>
      </c>
      <c r="D5" s="40">
        <v>241</v>
      </c>
      <c r="E5" s="40">
        <v>1613</v>
      </c>
      <c r="F5" s="40">
        <v>22</v>
      </c>
      <c r="G5" s="80">
        <v>300</v>
      </c>
      <c r="H5" s="40">
        <v>1557</v>
      </c>
      <c r="I5" s="40">
        <v>154</v>
      </c>
      <c r="J5" s="40">
        <v>1137</v>
      </c>
      <c r="K5" s="40">
        <v>15</v>
      </c>
      <c r="L5" s="40">
        <v>224</v>
      </c>
      <c r="M5" s="79">
        <v>4</v>
      </c>
      <c r="N5" s="40">
        <v>86.083519999999993</v>
      </c>
      <c r="O5" s="40">
        <v>1236.852247</v>
      </c>
      <c r="P5" s="40">
        <v>5.4545459999999997</v>
      </c>
      <c r="Q5" s="80">
        <v>361.489374</v>
      </c>
      <c r="R5" s="40">
        <v>1214.9999989999999</v>
      </c>
      <c r="S5" s="40">
        <v>122.989938</v>
      </c>
      <c r="T5" s="41">
        <v>111.705941</v>
      </c>
      <c r="U5" s="41">
        <v>8.4817219999999995</v>
      </c>
      <c r="V5" s="83">
        <v>533.04424800000004</v>
      </c>
      <c r="W5" s="41">
        <v>46.257967999999998</v>
      </c>
      <c r="X5" s="41">
        <v>39.614981999999998</v>
      </c>
      <c r="Y5" s="72">
        <v>2.851019</v>
      </c>
    </row>
    <row r="6" spans="1:38" x14ac:dyDescent="0.45">
      <c r="A6" s="73"/>
      <c r="B6" s="40">
        <v>4</v>
      </c>
      <c r="C6" s="79">
        <v>2622</v>
      </c>
      <c r="D6" s="40">
        <v>304</v>
      </c>
      <c r="E6" s="40">
        <v>1675</v>
      </c>
      <c r="F6" s="40">
        <v>31</v>
      </c>
      <c r="G6" s="80">
        <v>559</v>
      </c>
      <c r="H6" s="40">
        <v>1698</v>
      </c>
      <c r="I6" s="40">
        <v>185</v>
      </c>
      <c r="J6" s="40">
        <v>1097</v>
      </c>
      <c r="K6" s="40">
        <v>25</v>
      </c>
      <c r="L6" s="40">
        <v>361</v>
      </c>
      <c r="M6" s="79">
        <v>6</v>
      </c>
      <c r="N6" s="40">
        <v>165.00000499999999</v>
      </c>
      <c r="O6" s="40">
        <v>960.000044</v>
      </c>
      <c r="P6" s="40">
        <v>50</v>
      </c>
      <c r="Q6" s="80">
        <v>374.99998799999997</v>
      </c>
      <c r="R6" s="40">
        <v>1384.0000070000001</v>
      </c>
      <c r="S6" s="40">
        <v>165.07248300000001</v>
      </c>
      <c r="T6" s="41">
        <v>147.05568199999999</v>
      </c>
      <c r="U6" s="41">
        <v>31.281030000000001</v>
      </c>
      <c r="V6" s="83">
        <v>574.84914400000002</v>
      </c>
      <c r="W6" s="41">
        <v>56.007936000000001</v>
      </c>
      <c r="X6" s="41">
        <v>51.518411999999998</v>
      </c>
      <c r="Y6" s="72">
        <v>8.6707420000000006</v>
      </c>
    </row>
    <row r="7" spans="1:38" x14ac:dyDescent="0.45">
      <c r="A7" s="71"/>
      <c r="B7" s="40">
        <v>5</v>
      </c>
      <c r="C7" s="79">
        <v>1450</v>
      </c>
      <c r="D7" s="40">
        <v>172</v>
      </c>
      <c r="E7" s="40">
        <v>940</v>
      </c>
      <c r="F7" s="40">
        <v>18</v>
      </c>
      <c r="G7" s="80">
        <v>302</v>
      </c>
      <c r="H7" s="40">
        <v>948</v>
      </c>
      <c r="I7" s="40">
        <v>95</v>
      </c>
      <c r="J7" s="40">
        <v>644</v>
      </c>
      <c r="K7" s="40">
        <v>13</v>
      </c>
      <c r="L7" s="40">
        <v>189</v>
      </c>
      <c r="M7" s="79">
        <v>1</v>
      </c>
      <c r="N7" s="40">
        <v>45.000002000000002</v>
      </c>
      <c r="O7" s="40">
        <v>685.00001999999995</v>
      </c>
      <c r="P7" s="40">
        <v>0</v>
      </c>
      <c r="Q7" s="80">
        <v>369.99999000000003</v>
      </c>
      <c r="R7" s="40">
        <v>761.99999200000002</v>
      </c>
      <c r="S7" s="40">
        <v>79.736823000000001</v>
      </c>
      <c r="T7" s="41">
        <v>73.553516999999999</v>
      </c>
      <c r="U7" s="41">
        <v>6.6263860000000001</v>
      </c>
      <c r="V7" s="83">
        <v>329.23143800000003</v>
      </c>
      <c r="W7" s="41">
        <v>29.995728</v>
      </c>
      <c r="X7" s="41">
        <v>26.487719999999999</v>
      </c>
      <c r="Y7" s="72">
        <v>2.1706029999999998</v>
      </c>
    </row>
    <row r="8" spans="1:38" x14ac:dyDescent="0.45">
      <c r="A8" s="73"/>
      <c r="B8" s="40">
        <v>6</v>
      </c>
      <c r="C8" s="79">
        <v>611</v>
      </c>
      <c r="D8" s="40">
        <v>56</v>
      </c>
      <c r="E8" s="40">
        <v>447</v>
      </c>
      <c r="F8" s="40">
        <v>3</v>
      </c>
      <c r="G8" s="80">
        <v>98</v>
      </c>
      <c r="H8" s="40">
        <v>427</v>
      </c>
      <c r="I8" s="40">
        <v>34</v>
      </c>
      <c r="J8" s="40">
        <v>322</v>
      </c>
      <c r="K8" s="40">
        <v>1</v>
      </c>
      <c r="L8" s="40">
        <v>63</v>
      </c>
      <c r="M8" s="79">
        <v>0</v>
      </c>
      <c r="N8" s="40">
        <v>0</v>
      </c>
      <c r="O8" s="40">
        <v>215.406914</v>
      </c>
      <c r="P8" s="40">
        <v>2.5</v>
      </c>
      <c r="Q8" s="80">
        <v>41.814158999999997</v>
      </c>
      <c r="R8" s="40">
        <v>430</v>
      </c>
      <c r="S8" s="40">
        <v>55.635978999999999</v>
      </c>
      <c r="T8" s="41">
        <v>17.676176000000002</v>
      </c>
      <c r="U8" s="41">
        <v>3.7815270000000001</v>
      </c>
      <c r="V8" s="83">
        <v>175.32132300000001</v>
      </c>
      <c r="W8" s="41">
        <v>18.119523999999998</v>
      </c>
      <c r="X8" s="41">
        <v>7.8787560000000001</v>
      </c>
      <c r="Y8" s="72">
        <v>1.19764</v>
      </c>
    </row>
    <row r="9" spans="1:38" x14ac:dyDescent="0.45">
      <c r="A9" s="73"/>
      <c r="B9" s="40">
        <v>7</v>
      </c>
      <c r="C9" s="79">
        <v>868</v>
      </c>
      <c r="D9" s="40">
        <v>172</v>
      </c>
      <c r="E9" s="40">
        <v>582</v>
      </c>
      <c r="F9" s="40">
        <v>20</v>
      </c>
      <c r="G9" s="80">
        <v>75</v>
      </c>
      <c r="H9" s="40">
        <v>664</v>
      </c>
      <c r="I9" s="40">
        <v>118</v>
      </c>
      <c r="J9" s="40">
        <v>460</v>
      </c>
      <c r="K9" s="40">
        <v>15</v>
      </c>
      <c r="L9" s="40">
        <v>57</v>
      </c>
      <c r="M9" s="79">
        <v>2</v>
      </c>
      <c r="N9" s="40">
        <v>114.03361700000001</v>
      </c>
      <c r="O9" s="40">
        <v>375.10728899999998</v>
      </c>
      <c r="P9" s="40">
        <v>80.000003000000007</v>
      </c>
      <c r="Q9" s="80">
        <v>0</v>
      </c>
      <c r="R9" s="40">
        <v>375.000001</v>
      </c>
      <c r="S9" s="40">
        <v>48.142420000000001</v>
      </c>
      <c r="T9" s="41">
        <v>6.4447679999999998</v>
      </c>
      <c r="U9" s="41">
        <v>3.613753</v>
      </c>
      <c r="V9" s="83">
        <v>158.118202</v>
      </c>
      <c r="W9" s="41">
        <v>17.078574</v>
      </c>
      <c r="X9" s="41">
        <v>2.5961699999999999</v>
      </c>
      <c r="Y9" s="72">
        <v>0</v>
      </c>
    </row>
    <row r="10" spans="1:38" x14ac:dyDescent="0.45">
      <c r="A10" s="73"/>
      <c r="B10" s="40">
        <v>8</v>
      </c>
      <c r="C10" s="79">
        <v>2454</v>
      </c>
      <c r="D10" s="40">
        <v>416</v>
      </c>
      <c r="E10" s="40">
        <v>1226</v>
      </c>
      <c r="F10" s="40">
        <v>88</v>
      </c>
      <c r="G10" s="80">
        <v>679</v>
      </c>
      <c r="H10" s="40">
        <v>1790</v>
      </c>
      <c r="I10" s="40">
        <v>285</v>
      </c>
      <c r="J10" s="40">
        <v>929</v>
      </c>
      <c r="K10" s="40">
        <v>70</v>
      </c>
      <c r="L10" s="40">
        <v>480</v>
      </c>
      <c r="M10" s="79">
        <v>2</v>
      </c>
      <c r="N10" s="40">
        <v>212.63061300000001</v>
      </c>
      <c r="O10" s="40">
        <v>919.10106099999996</v>
      </c>
      <c r="P10" s="40">
        <v>15.681818</v>
      </c>
      <c r="Q10" s="80">
        <v>429.51932199999999</v>
      </c>
      <c r="R10" s="40">
        <v>1111.999996</v>
      </c>
      <c r="S10" s="40">
        <v>179.086446</v>
      </c>
      <c r="T10" s="41">
        <v>136.85024999999999</v>
      </c>
      <c r="U10" s="41">
        <v>17.886855000000001</v>
      </c>
      <c r="V10" s="83">
        <v>363.59733799999998</v>
      </c>
      <c r="W10" s="41">
        <v>48.350079999999998</v>
      </c>
      <c r="X10" s="41">
        <v>32.405990000000003</v>
      </c>
      <c r="Y10" s="72">
        <v>1</v>
      </c>
    </row>
    <row r="11" spans="1:38" x14ac:dyDescent="0.45">
      <c r="A11" s="71"/>
      <c r="B11" s="40">
        <v>9</v>
      </c>
      <c r="C11" s="79">
        <v>831</v>
      </c>
      <c r="D11" s="40">
        <v>131</v>
      </c>
      <c r="E11" s="40">
        <v>646</v>
      </c>
      <c r="F11" s="40">
        <v>5</v>
      </c>
      <c r="G11" s="80">
        <v>38</v>
      </c>
      <c r="H11" s="40">
        <v>599</v>
      </c>
      <c r="I11" s="40">
        <v>86</v>
      </c>
      <c r="J11" s="40">
        <v>469</v>
      </c>
      <c r="K11" s="40">
        <v>5</v>
      </c>
      <c r="L11" s="40">
        <v>32</v>
      </c>
      <c r="M11" s="79">
        <v>0</v>
      </c>
      <c r="N11" s="40">
        <v>119.99999800000001</v>
      </c>
      <c r="O11" s="40">
        <v>615</v>
      </c>
      <c r="P11" s="40">
        <v>0</v>
      </c>
      <c r="Q11" s="80">
        <v>25</v>
      </c>
      <c r="R11" s="40">
        <v>502.99999700000001</v>
      </c>
      <c r="S11" s="40">
        <v>44.161464000000002</v>
      </c>
      <c r="T11" s="41">
        <v>9.3839749999999995</v>
      </c>
      <c r="U11" s="41">
        <v>2.8090679999999999</v>
      </c>
      <c r="V11" s="83">
        <v>241.67458199999999</v>
      </c>
      <c r="W11" s="41">
        <v>15.564318999999999</v>
      </c>
      <c r="X11" s="41">
        <v>3.2483909999999998</v>
      </c>
      <c r="Y11" s="72">
        <v>0.45682899999999999</v>
      </c>
    </row>
    <row r="12" spans="1:38" x14ac:dyDescent="0.45">
      <c r="A12" s="73"/>
      <c r="B12" s="40">
        <v>10</v>
      </c>
      <c r="C12" s="79">
        <v>743</v>
      </c>
      <c r="D12" s="40">
        <v>74</v>
      </c>
      <c r="E12" s="40">
        <v>578</v>
      </c>
      <c r="F12" s="40">
        <v>7</v>
      </c>
      <c r="G12" s="80">
        <v>72</v>
      </c>
      <c r="H12" s="40">
        <v>515</v>
      </c>
      <c r="I12" s="40">
        <v>48</v>
      </c>
      <c r="J12" s="40">
        <v>403</v>
      </c>
      <c r="K12" s="40">
        <v>5</v>
      </c>
      <c r="L12" s="40">
        <v>50</v>
      </c>
      <c r="M12" s="79">
        <v>0</v>
      </c>
      <c r="N12" s="40">
        <v>0</v>
      </c>
      <c r="O12" s="40">
        <v>269.59310199999999</v>
      </c>
      <c r="P12" s="40">
        <v>12.5</v>
      </c>
      <c r="Q12" s="80">
        <v>33.185839999999999</v>
      </c>
      <c r="R12" s="40">
        <v>456.00000799999998</v>
      </c>
      <c r="S12" s="40">
        <v>44.422043000000002</v>
      </c>
      <c r="T12" s="41">
        <v>29.144542999999999</v>
      </c>
      <c r="U12" s="41">
        <v>6.2772860000000001</v>
      </c>
      <c r="V12" s="83">
        <v>213.42773399999999</v>
      </c>
      <c r="W12" s="41">
        <v>13.47635</v>
      </c>
      <c r="X12" s="41">
        <v>14.348083000000001</v>
      </c>
      <c r="Y12" s="72">
        <v>3.1386430000000001</v>
      </c>
    </row>
    <row r="13" spans="1:38" x14ac:dyDescent="0.45">
      <c r="A13" s="73"/>
      <c r="B13" s="40">
        <v>11</v>
      </c>
      <c r="C13" s="79">
        <v>780</v>
      </c>
      <c r="D13" s="40">
        <v>40</v>
      </c>
      <c r="E13" s="40">
        <v>647</v>
      </c>
      <c r="F13" s="40">
        <v>6</v>
      </c>
      <c r="G13" s="80">
        <v>80</v>
      </c>
      <c r="H13" s="40">
        <v>582</v>
      </c>
      <c r="I13" s="40">
        <v>34</v>
      </c>
      <c r="J13" s="40">
        <v>484</v>
      </c>
      <c r="K13" s="40">
        <v>3</v>
      </c>
      <c r="L13" s="40">
        <v>57</v>
      </c>
      <c r="M13" s="79">
        <v>0</v>
      </c>
      <c r="N13" s="40">
        <v>26.066666999999999</v>
      </c>
      <c r="O13" s="40">
        <v>494.85762999999997</v>
      </c>
      <c r="P13" s="40">
        <v>0</v>
      </c>
      <c r="Q13" s="80">
        <v>87.400004999999993</v>
      </c>
      <c r="R13" s="40">
        <v>601.99999500000001</v>
      </c>
      <c r="S13" s="40">
        <v>50.733916000000001</v>
      </c>
      <c r="T13" s="41">
        <v>14.548190999999999</v>
      </c>
      <c r="U13" s="41">
        <v>4.7007789999999998</v>
      </c>
      <c r="V13" s="83">
        <v>287.09784999999999</v>
      </c>
      <c r="W13" s="41">
        <v>18.742025000000002</v>
      </c>
      <c r="X13" s="41">
        <v>5.4627689999999998</v>
      </c>
      <c r="Y13" s="72">
        <v>0.84514</v>
      </c>
    </row>
    <row r="14" spans="1:38" x14ac:dyDescent="0.45">
      <c r="A14" s="73"/>
      <c r="B14" s="40">
        <v>12</v>
      </c>
      <c r="C14" s="79">
        <v>2497</v>
      </c>
      <c r="D14" s="40">
        <v>387</v>
      </c>
      <c r="E14" s="40">
        <v>1370</v>
      </c>
      <c r="F14" s="40">
        <v>49</v>
      </c>
      <c r="G14" s="80">
        <v>644</v>
      </c>
      <c r="H14" s="40">
        <v>1803</v>
      </c>
      <c r="I14" s="40">
        <v>251</v>
      </c>
      <c r="J14" s="40">
        <v>1035</v>
      </c>
      <c r="K14" s="40">
        <v>33</v>
      </c>
      <c r="L14" s="40">
        <v>450</v>
      </c>
      <c r="M14" s="79">
        <v>4</v>
      </c>
      <c r="N14" s="40">
        <v>200.000013</v>
      </c>
      <c r="O14" s="40">
        <v>1124.999982</v>
      </c>
      <c r="P14" s="40">
        <v>29.000001999999999</v>
      </c>
      <c r="Q14" s="80">
        <v>464.99999700000001</v>
      </c>
      <c r="R14" s="40">
        <v>1281.000002</v>
      </c>
      <c r="S14" s="40">
        <v>158.362888</v>
      </c>
      <c r="T14" s="41">
        <v>132.68485899999999</v>
      </c>
      <c r="U14" s="41">
        <v>30.610862999999998</v>
      </c>
      <c r="V14" s="83">
        <v>530.87516400000004</v>
      </c>
      <c r="W14" s="41">
        <v>55.123331999999998</v>
      </c>
      <c r="X14" s="41">
        <v>46.378883999999999</v>
      </c>
      <c r="Y14" s="72">
        <v>8.3076360000000005</v>
      </c>
    </row>
    <row r="15" spans="1:38" x14ac:dyDescent="0.45">
      <c r="A15" s="71"/>
      <c r="B15" s="40">
        <v>13</v>
      </c>
      <c r="C15" s="79">
        <v>945</v>
      </c>
      <c r="D15" s="40">
        <v>169</v>
      </c>
      <c r="E15" s="40">
        <v>589</v>
      </c>
      <c r="F15" s="40">
        <v>14</v>
      </c>
      <c r="G15" s="80">
        <v>154</v>
      </c>
      <c r="H15" s="40">
        <v>688</v>
      </c>
      <c r="I15" s="40">
        <v>116</v>
      </c>
      <c r="J15" s="40">
        <v>449</v>
      </c>
      <c r="K15" s="40">
        <v>10</v>
      </c>
      <c r="L15" s="40">
        <v>101</v>
      </c>
      <c r="M15" s="79">
        <v>2</v>
      </c>
      <c r="N15" s="40">
        <v>55</v>
      </c>
      <c r="O15" s="40">
        <v>565.00001299999997</v>
      </c>
      <c r="P15" s="40">
        <v>20</v>
      </c>
      <c r="Q15" s="80">
        <v>95</v>
      </c>
      <c r="R15" s="40">
        <v>469</v>
      </c>
      <c r="S15" s="40">
        <v>44.871423999999998</v>
      </c>
      <c r="T15" s="41">
        <v>29.109967999999999</v>
      </c>
      <c r="U15" s="41">
        <v>6.6784569999999999</v>
      </c>
      <c r="V15" s="83">
        <v>218.33669399999999</v>
      </c>
      <c r="W15" s="41">
        <v>14.242604</v>
      </c>
      <c r="X15" s="41">
        <v>13.676424000000001</v>
      </c>
      <c r="Y15" s="72">
        <v>2.925662</v>
      </c>
    </row>
    <row r="16" spans="1:38" x14ac:dyDescent="0.45">
      <c r="A16" s="73"/>
      <c r="B16" s="40">
        <v>14</v>
      </c>
      <c r="C16" s="79">
        <v>0</v>
      </c>
      <c r="D16" s="40">
        <v>0</v>
      </c>
      <c r="E16" s="40">
        <v>0</v>
      </c>
      <c r="F16" s="40">
        <v>0</v>
      </c>
      <c r="G16" s="8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79">
        <v>0</v>
      </c>
      <c r="N16" s="40">
        <v>0</v>
      </c>
      <c r="O16" s="40">
        <v>0</v>
      </c>
      <c r="P16" s="40">
        <v>0</v>
      </c>
      <c r="Q16" s="80">
        <v>0</v>
      </c>
      <c r="R16" s="40">
        <v>0</v>
      </c>
      <c r="S16" s="40">
        <v>0</v>
      </c>
      <c r="T16" s="41">
        <v>0</v>
      </c>
      <c r="U16" s="41">
        <v>0</v>
      </c>
      <c r="V16" s="83">
        <v>0</v>
      </c>
      <c r="W16" s="41">
        <v>0</v>
      </c>
      <c r="X16" s="41">
        <v>0</v>
      </c>
      <c r="Y16" s="72">
        <v>0</v>
      </c>
    </row>
    <row r="17" spans="1:25" x14ac:dyDescent="0.45">
      <c r="A17" s="73"/>
      <c r="B17" s="40">
        <v>15</v>
      </c>
      <c r="C17" s="79">
        <v>1428</v>
      </c>
      <c r="D17" s="40">
        <v>195</v>
      </c>
      <c r="E17" s="40">
        <v>923</v>
      </c>
      <c r="F17" s="40">
        <v>34</v>
      </c>
      <c r="G17" s="80">
        <v>244</v>
      </c>
      <c r="H17" s="40">
        <v>1003</v>
      </c>
      <c r="I17" s="40">
        <v>116</v>
      </c>
      <c r="J17" s="40">
        <v>675</v>
      </c>
      <c r="K17" s="40">
        <v>22</v>
      </c>
      <c r="L17" s="40">
        <v>168</v>
      </c>
      <c r="M17" s="79">
        <v>7</v>
      </c>
      <c r="N17" s="40">
        <v>88.933335999999997</v>
      </c>
      <c r="O17" s="40">
        <v>690.14236700000004</v>
      </c>
      <c r="P17" s="40">
        <v>0</v>
      </c>
      <c r="Q17" s="80">
        <v>257.60001</v>
      </c>
      <c r="R17" s="40">
        <v>740.00000299999999</v>
      </c>
      <c r="S17" s="40">
        <v>64.910180999999994</v>
      </c>
      <c r="T17" s="41">
        <v>39.69238</v>
      </c>
      <c r="U17" s="41">
        <v>12.13913</v>
      </c>
      <c r="V17" s="83">
        <v>336.023619</v>
      </c>
      <c r="W17" s="41">
        <v>25.226185000000001</v>
      </c>
      <c r="X17" s="41">
        <v>13.789407000000001</v>
      </c>
      <c r="Y17" s="72">
        <v>2.4360849999999998</v>
      </c>
    </row>
    <row r="18" spans="1:25" x14ac:dyDescent="0.45">
      <c r="A18" s="73"/>
      <c r="B18" s="40">
        <v>16</v>
      </c>
      <c r="C18" s="79">
        <v>0</v>
      </c>
      <c r="D18" s="40">
        <v>0</v>
      </c>
      <c r="E18" s="40">
        <v>0</v>
      </c>
      <c r="F18" s="40">
        <v>0</v>
      </c>
      <c r="G18" s="8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79">
        <v>0</v>
      </c>
      <c r="N18" s="40">
        <v>0</v>
      </c>
      <c r="O18" s="40">
        <v>0</v>
      </c>
      <c r="P18" s="40">
        <v>0</v>
      </c>
      <c r="Q18" s="80">
        <v>0</v>
      </c>
      <c r="R18" s="40">
        <v>0</v>
      </c>
      <c r="S18" s="40">
        <v>0</v>
      </c>
      <c r="T18" s="41">
        <v>0</v>
      </c>
      <c r="U18" s="41">
        <v>0</v>
      </c>
      <c r="V18" s="83">
        <v>0</v>
      </c>
      <c r="W18" s="41">
        <v>0</v>
      </c>
      <c r="X18" s="41">
        <v>0</v>
      </c>
      <c r="Y18" s="72">
        <v>0</v>
      </c>
    </row>
    <row r="19" spans="1:25" x14ac:dyDescent="0.45">
      <c r="A19" s="71"/>
      <c r="B19" s="40">
        <v>17</v>
      </c>
      <c r="C19" s="79">
        <v>0</v>
      </c>
      <c r="D19" s="40">
        <v>0</v>
      </c>
      <c r="E19" s="40">
        <v>0</v>
      </c>
      <c r="F19" s="40">
        <v>0</v>
      </c>
      <c r="G19" s="8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79">
        <v>0</v>
      </c>
      <c r="N19" s="40">
        <v>0</v>
      </c>
      <c r="O19" s="40">
        <v>0</v>
      </c>
      <c r="P19" s="40">
        <v>0</v>
      </c>
      <c r="Q19" s="80">
        <v>0</v>
      </c>
      <c r="R19" s="40">
        <v>0</v>
      </c>
      <c r="S19" s="40">
        <v>0</v>
      </c>
      <c r="T19" s="41">
        <v>0</v>
      </c>
      <c r="U19" s="41">
        <v>0</v>
      </c>
      <c r="V19" s="83">
        <v>0</v>
      </c>
      <c r="W19" s="41">
        <v>0</v>
      </c>
      <c r="X19" s="41">
        <v>0</v>
      </c>
      <c r="Y19" s="72">
        <v>0</v>
      </c>
    </row>
    <row r="20" spans="1:25" x14ac:dyDescent="0.45">
      <c r="A20" s="73"/>
      <c r="B20" s="40">
        <v>18</v>
      </c>
      <c r="C20" s="79">
        <v>0</v>
      </c>
      <c r="D20" s="40">
        <v>0</v>
      </c>
      <c r="E20" s="40">
        <v>0</v>
      </c>
      <c r="F20" s="40">
        <v>0</v>
      </c>
      <c r="G20" s="8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79">
        <v>0</v>
      </c>
      <c r="N20" s="40">
        <v>0</v>
      </c>
      <c r="O20" s="40">
        <v>0</v>
      </c>
      <c r="P20" s="40">
        <v>0</v>
      </c>
      <c r="Q20" s="80">
        <v>0</v>
      </c>
      <c r="R20" s="40">
        <v>0</v>
      </c>
      <c r="S20" s="40">
        <v>0</v>
      </c>
      <c r="T20" s="41">
        <v>0</v>
      </c>
      <c r="U20" s="41">
        <v>0</v>
      </c>
      <c r="V20" s="83">
        <v>0</v>
      </c>
      <c r="W20" s="41">
        <v>0</v>
      </c>
      <c r="X20" s="41">
        <v>0</v>
      </c>
      <c r="Y20" s="72">
        <v>0</v>
      </c>
    </row>
    <row r="21" spans="1:25" x14ac:dyDescent="0.45">
      <c r="A21" s="73"/>
      <c r="B21" s="40">
        <v>19</v>
      </c>
      <c r="C21" s="79">
        <v>0</v>
      </c>
      <c r="D21" s="40">
        <v>0</v>
      </c>
      <c r="E21" s="40">
        <v>0</v>
      </c>
      <c r="F21" s="40">
        <v>0</v>
      </c>
      <c r="G21" s="8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79">
        <v>0</v>
      </c>
      <c r="N21" s="40">
        <v>0</v>
      </c>
      <c r="O21" s="40">
        <v>0</v>
      </c>
      <c r="P21" s="40">
        <v>0</v>
      </c>
      <c r="Q21" s="80">
        <v>0</v>
      </c>
      <c r="R21" s="40">
        <v>0</v>
      </c>
      <c r="S21" s="40">
        <v>0</v>
      </c>
      <c r="T21" s="41">
        <v>0</v>
      </c>
      <c r="U21" s="41">
        <v>0</v>
      </c>
      <c r="V21" s="83">
        <v>0</v>
      </c>
      <c r="W21" s="41">
        <v>0</v>
      </c>
      <c r="X21" s="41">
        <v>0</v>
      </c>
      <c r="Y21" s="72">
        <v>0</v>
      </c>
    </row>
    <row r="22" spans="1:25" x14ac:dyDescent="0.45">
      <c r="A22" s="73"/>
      <c r="B22" s="40">
        <v>20</v>
      </c>
      <c r="C22" s="79">
        <v>15</v>
      </c>
      <c r="D22" s="40">
        <v>1</v>
      </c>
      <c r="E22" s="40">
        <v>8</v>
      </c>
      <c r="F22" s="40">
        <v>6</v>
      </c>
      <c r="G22" s="80">
        <v>0</v>
      </c>
      <c r="H22" s="40">
        <v>13</v>
      </c>
      <c r="I22" s="40">
        <v>1</v>
      </c>
      <c r="J22" s="40">
        <v>8</v>
      </c>
      <c r="K22" s="40">
        <v>4</v>
      </c>
      <c r="L22" s="40">
        <v>0</v>
      </c>
      <c r="M22" s="79">
        <v>0</v>
      </c>
      <c r="N22" s="40">
        <v>0.86826300000000001</v>
      </c>
      <c r="O22" s="40">
        <v>7.148936</v>
      </c>
      <c r="P22" s="40">
        <v>0</v>
      </c>
      <c r="Q22" s="80">
        <v>0</v>
      </c>
      <c r="R22" s="40">
        <v>0</v>
      </c>
      <c r="S22" s="40">
        <v>0</v>
      </c>
      <c r="T22" s="41">
        <v>0</v>
      </c>
      <c r="U22" s="41">
        <v>0</v>
      </c>
      <c r="V22" s="83">
        <v>0</v>
      </c>
      <c r="W22" s="41">
        <v>0</v>
      </c>
      <c r="X22" s="41">
        <v>0</v>
      </c>
      <c r="Y22" s="72">
        <v>0</v>
      </c>
    </row>
    <row r="23" spans="1:25" x14ac:dyDescent="0.45">
      <c r="A23" s="71"/>
      <c r="B23" s="40">
        <v>21</v>
      </c>
      <c r="C23" s="79">
        <v>0</v>
      </c>
      <c r="D23" s="40">
        <v>0</v>
      </c>
      <c r="E23" s="40">
        <v>0</v>
      </c>
      <c r="F23" s="40">
        <v>0</v>
      </c>
      <c r="G23" s="8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79">
        <v>0</v>
      </c>
      <c r="N23" s="40">
        <v>0</v>
      </c>
      <c r="O23" s="40">
        <v>0</v>
      </c>
      <c r="P23" s="40">
        <v>0</v>
      </c>
      <c r="Q23" s="80">
        <v>0</v>
      </c>
      <c r="R23" s="40">
        <v>0</v>
      </c>
      <c r="S23" s="40">
        <v>0</v>
      </c>
      <c r="T23" s="41">
        <v>0</v>
      </c>
      <c r="U23" s="41">
        <v>0</v>
      </c>
      <c r="V23" s="83">
        <v>0</v>
      </c>
      <c r="W23" s="41">
        <v>0</v>
      </c>
      <c r="X23" s="41">
        <v>0</v>
      </c>
      <c r="Y23" s="72">
        <v>0</v>
      </c>
    </row>
    <row r="24" spans="1:25" x14ac:dyDescent="0.45">
      <c r="A24" s="73"/>
      <c r="B24" s="40">
        <v>22</v>
      </c>
      <c r="C24" s="79">
        <v>0</v>
      </c>
      <c r="D24" s="40">
        <v>0</v>
      </c>
      <c r="E24" s="40">
        <v>0</v>
      </c>
      <c r="F24" s="40">
        <v>0</v>
      </c>
      <c r="G24" s="8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79">
        <v>0</v>
      </c>
      <c r="N24" s="40">
        <v>0</v>
      </c>
      <c r="O24" s="40">
        <v>0</v>
      </c>
      <c r="P24" s="40">
        <v>0</v>
      </c>
      <c r="Q24" s="80">
        <v>0</v>
      </c>
      <c r="R24" s="40">
        <v>0</v>
      </c>
      <c r="S24" s="40">
        <v>0</v>
      </c>
      <c r="T24" s="41">
        <v>0</v>
      </c>
      <c r="U24" s="41">
        <v>0</v>
      </c>
      <c r="V24" s="83">
        <v>0</v>
      </c>
      <c r="W24" s="41">
        <v>0</v>
      </c>
      <c r="X24" s="41">
        <v>0</v>
      </c>
      <c r="Y24" s="72">
        <v>0</v>
      </c>
    </row>
    <row r="25" spans="1:25" x14ac:dyDescent="0.45">
      <c r="A25" s="73"/>
      <c r="B25" s="40">
        <v>23</v>
      </c>
      <c r="C25" s="79">
        <v>0</v>
      </c>
      <c r="D25" s="40">
        <v>0</v>
      </c>
      <c r="E25" s="40">
        <v>0</v>
      </c>
      <c r="F25" s="40">
        <v>0</v>
      </c>
      <c r="G25" s="8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79">
        <v>0</v>
      </c>
      <c r="N25" s="40">
        <v>0</v>
      </c>
      <c r="O25" s="40">
        <v>0</v>
      </c>
      <c r="P25" s="40">
        <v>0</v>
      </c>
      <c r="Q25" s="80">
        <v>0</v>
      </c>
      <c r="R25" s="40">
        <v>0</v>
      </c>
      <c r="S25" s="40">
        <v>0</v>
      </c>
      <c r="T25" s="41">
        <v>0</v>
      </c>
      <c r="U25" s="41">
        <v>0</v>
      </c>
      <c r="V25" s="83">
        <v>0</v>
      </c>
      <c r="W25" s="41">
        <v>0</v>
      </c>
      <c r="X25" s="41">
        <v>0</v>
      </c>
      <c r="Y25" s="72">
        <v>0</v>
      </c>
    </row>
    <row r="26" spans="1:25" x14ac:dyDescent="0.45">
      <c r="A26" s="73"/>
      <c r="B26" s="40">
        <v>24</v>
      </c>
      <c r="C26" s="79">
        <v>1469</v>
      </c>
      <c r="D26" s="40">
        <v>312</v>
      </c>
      <c r="E26" s="40">
        <v>822</v>
      </c>
      <c r="F26" s="40">
        <v>25</v>
      </c>
      <c r="G26" s="80">
        <v>283</v>
      </c>
      <c r="H26" s="40">
        <v>1142</v>
      </c>
      <c r="I26" s="40">
        <v>220</v>
      </c>
      <c r="J26" s="40">
        <v>658</v>
      </c>
      <c r="K26" s="40">
        <v>22</v>
      </c>
      <c r="L26" s="40">
        <v>219</v>
      </c>
      <c r="M26" s="79">
        <v>7</v>
      </c>
      <c r="N26" s="40">
        <v>234.99999299999999</v>
      </c>
      <c r="O26" s="40">
        <v>550.00001399999996</v>
      </c>
      <c r="P26" s="40">
        <v>55</v>
      </c>
      <c r="Q26" s="80">
        <v>145.000001</v>
      </c>
      <c r="R26" s="40">
        <v>651.99997299999995</v>
      </c>
      <c r="S26" s="40">
        <v>65.159994999999995</v>
      </c>
      <c r="T26" s="41">
        <v>62.591996999999999</v>
      </c>
      <c r="U26" s="41">
        <v>7.5342219999999998</v>
      </c>
      <c r="V26" s="83">
        <v>283.98222199999998</v>
      </c>
      <c r="W26" s="41">
        <v>12.902969000000001</v>
      </c>
      <c r="X26" s="41">
        <v>27.818666</v>
      </c>
      <c r="Y26" s="72">
        <v>3.4773329999999998</v>
      </c>
    </row>
    <row r="27" spans="1:25" x14ac:dyDescent="0.45">
      <c r="A27" s="71"/>
      <c r="B27" s="40">
        <v>25</v>
      </c>
      <c r="C27" s="79">
        <v>1063</v>
      </c>
      <c r="D27" s="40">
        <v>291</v>
      </c>
      <c r="E27" s="40">
        <v>583</v>
      </c>
      <c r="F27" s="40">
        <v>58</v>
      </c>
      <c r="G27" s="80">
        <v>113</v>
      </c>
      <c r="H27" s="40">
        <v>892</v>
      </c>
      <c r="I27" s="40">
        <v>209</v>
      </c>
      <c r="J27" s="40">
        <v>531</v>
      </c>
      <c r="K27" s="40">
        <v>41</v>
      </c>
      <c r="L27" s="40">
        <v>97</v>
      </c>
      <c r="M27" s="79">
        <v>0</v>
      </c>
      <c r="N27" s="40">
        <v>95.000004000000004</v>
      </c>
      <c r="O27" s="40">
        <v>529.99998400000004</v>
      </c>
      <c r="P27" s="40">
        <v>0</v>
      </c>
      <c r="Q27" s="80">
        <v>35</v>
      </c>
      <c r="R27" s="40">
        <v>481.000001</v>
      </c>
      <c r="S27" s="40">
        <v>100.18602</v>
      </c>
      <c r="T27" s="41">
        <v>9</v>
      </c>
      <c r="U27" s="41">
        <v>3</v>
      </c>
      <c r="V27" s="83">
        <v>167.00000700000001</v>
      </c>
      <c r="W27" s="41">
        <v>24.489916000000001</v>
      </c>
      <c r="X27" s="41">
        <v>5</v>
      </c>
      <c r="Y27" s="72">
        <v>0</v>
      </c>
    </row>
    <row r="28" spans="1:25" x14ac:dyDescent="0.45">
      <c r="A28" s="73"/>
      <c r="B28" s="40">
        <v>26</v>
      </c>
      <c r="C28" s="79">
        <v>784</v>
      </c>
      <c r="D28" s="40">
        <v>114</v>
      </c>
      <c r="E28" s="40">
        <v>561</v>
      </c>
      <c r="F28" s="40">
        <v>12</v>
      </c>
      <c r="G28" s="80">
        <v>93</v>
      </c>
      <c r="H28" s="40">
        <v>587</v>
      </c>
      <c r="I28" s="40">
        <v>72</v>
      </c>
      <c r="J28" s="40">
        <v>434</v>
      </c>
      <c r="K28" s="40">
        <v>7</v>
      </c>
      <c r="L28" s="40">
        <v>70</v>
      </c>
      <c r="M28" s="79">
        <v>0</v>
      </c>
      <c r="N28" s="40">
        <v>55</v>
      </c>
      <c r="O28" s="40">
        <v>649.99999800000001</v>
      </c>
      <c r="P28" s="40">
        <v>40.000002000000002</v>
      </c>
      <c r="Q28" s="80">
        <v>50.000002000000002</v>
      </c>
      <c r="R28" s="40">
        <v>468.00000599999998</v>
      </c>
      <c r="S28" s="40">
        <v>57.166184000000001</v>
      </c>
      <c r="T28" s="41">
        <v>19.378882000000001</v>
      </c>
      <c r="U28" s="41">
        <v>7.2670810000000001</v>
      </c>
      <c r="V28" s="83">
        <v>165.68943999999999</v>
      </c>
      <c r="W28" s="41">
        <v>14.021894</v>
      </c>
      <c r="X28" s="41">
        <v>4.8447209999999998</v>
      </c>
      <c r="Y28" s="72">
        <v>1.9378880000000001</v>
      </c>
    </row>
    <row r="29" spans="1:25" x14ac:dyDescent="0.45">
      <c r="A29" s="73"/>
      <c r="B29" s="40">
        <v>27</v>
      </c>
      <c r="C29" s="79">
        <v>1764</v>
      </c>
      <c r="D29" s="40">
        <v>275</v>
      </c>
      <c r="E29" s="40">
        <v>1230</v>
      </c>
      <c r="F29" s="40">
        <v>19</v>
      </c>
      <c r="G29" s="80">
        <v>204</v>
      </c>
      <c r="H29" s="40">
        <v>1396</v>
      </c>
      <c r="I29" s="40">
        <v>188</v>
      </c>
      <c r="J29" s="40">
        <v>1008</v>
      </c>
      <c r="K29" s="40">
        <v>15</v>
      </c>
      <c r="L29" s="40">
        <v>157</v>
      </c>
      <c r="M29" s="79">
        <v>8</v>
      </c>
      <c r="N29" s="40">
        <v>173.72906900000001</v>
      </c>
      <c r="O29" s="40">
        <v>1114.0462090000001</v>
      </c>
      <c r="P29" s="40">
        <v>0</v>
      </c>
      <c r="Q29" s="80">
        <v>56.789782000000002</v>
      </c>
      <c r="R29" s="40">
        <v>1086.0000090000001</v>
      </c>
      <c r="S29" s="40">
        <v>114.63582700000001</v>
      </c>
      <c r="T29" s="41">
        <v>58.951701</v>
      </c>
      <c r="U29" s="41">
        <v>10.457435</v>
      </c>
      <c r="V29" s="83">
        <v>522.06092899999999</v>
      </c>
      <c r="W29" s="41">
        <v>43.100222000000002</v>
      </c>
      <c r="X29" s="41">
        <v>23.123002</v>
      </c>
      <c r="Y29" s="72">
        <v>5.5011080000000003</v>
      </c>
    </row>
    <row r="30" spans="1:25" x14ac:dyDescent="0.45">
      <c r="A30" s="73"/>
      <c r="B30" s="40">
        <v>28</v>
      </c>
      <c r="C30" s="79">
        <v>2753</v>
      </c>
      <c r="D30" s="40">
        <v>945</v>
      </c>
      <c r="E30" s="40">
        <v>1077</v>
      </c>
      <c r="F30" s="40">
        <v>101</v>
      </c>
      <c r="G30" s="80">
        <v>575</v>
      </c>
      <c r="H30" s="40">
        <v>2028</v>
      </c>
      <c r="I30" s="40">
        <v>620</v>
      </c>
      <c r="J30" s="40">
        <v>874</v>
      </c>
      <c r="K30" s="40">
        <v>68</v>
      </c>
      <c r="L30" s="40">
        <v>427</v>
      </c>
      <c r="M30" s="79">
        <v>13</v>
      </c>
      <c r="N30" s="40">
        <v>375.00000999999997</v>
      </c>
      <c r="O30" s="40">
        <v>920.00002400000005</v>
      </c>
      <c r="P30" s="40">
        <v>40</v>
      </c>
      <c r="Q30" s="80">
        <v>375.00000199999999</v>
      </c>
      <c r="R30" s="40">
        <v>903.00000199999999</v>
      </c>
      <c r="S30" s="40">
        <v>143.599962</v>
      </c>
      <c r="T30" s="41">
        <v>80</v>
      </c>
      <c r="U30" s="41">
        <v>9</v>
      </c>
      <c r="V30" s="83">
        <v>282.00001200000003</v>
      </c>
      <c r="W30" s="41">
        <v>21.150380999999999</v>
      </c>
      <c r="X30" s="41">
        <v>29</v>
      </c>
      <c r="Y30" s="72">
        <v>2</v>
      </c>
    </row>
    <row r="31" spans="1:25" x14ac:dyDescent="0.45">
      <c r="A31" s="71"/>
      <c r="B31" s="40">
        <v>29</v>
      </c>
      <c r="C31" s="79">
        <v>836</v>
      </c>
      <c r="D31" s="40">
        <v>227</v>
      </c>
      <c r="E31" s="40">
        <v>434</v>
      </c>
      <c r="F31" s="40">
        <v>6</v>
      </c>
      <c r="G31" s="80">
        <v>153</v>
      </c>
      <c r="H31" s="40">
        <v>630</v>
      </c>
      <c r="I31" s="40">
        <v>159</v>
      </c>
      <c r="J31" s="40">
        <v>339</v>
      </c>
      <c r="K31" s="40">
        <v>6</v>
      </c>
      <c r="L31" s="40">
        <v>114</v>
      </c>
      <c r="M31" s="79">
        <v>0</v>
      </c>
      <c r="N31" s="40">
        <v>120.252105</v>
      </c>
      <c r="O31" s="40">
        <v>462.56076100000001</v>
      </c>
      <c r="P31" s="40">
        <v>0</v>
      </c>
      <c r="Q31" s="80">
        <v>83.823531000000003</v>
      </c>
      <c r="R31" s="40">
        <v>422.99999600000001</v>
      </c>
      <c r="S31" s="40">
        <v>70.003750999999994</v>
      </c>
      <c r="T31" s="41">
        <v>39.748947000000001</v>
      </c>
      <c r="U31" s="41">
        <v>5.3394110000000001</v>
      </c>
      <c r="V31" s="83">
        <v>137.638148</v>
      </c>
      <c r="W31" s="41">
        <v>16.510318000000002</v>
      </c>
      <c r="X31" s="41">
        <v>8.8990179999999999</v>
      </c>
      <c r="Y31" s="72">
        <v>2.9663390000000001</v>
      </c>
    </row>
    <row r="32" spans="1:25" x14ac:dyDescent="0.45">
      <c r="A32" s="73"/>
      <c r="B32" s="40">
        <v>30</v>
      </c>
      <c r="C32" s="79">
        <v>1320</v>
      </c>
      <c r="D32" s="40">
        <v>164</v>
      </c>
      <c r="E32" s="40">
        <v>933</v>
      </c>
      <c r="F32" s="40">
        <v>16</v>
      </c>
      <c r="G32" s="80">
        <v>180</v>
      </c>
      <c r="H32" s="40">
        <v>1016</v>
      </c>
      <c r="I32" s="40">
        <v>112</v>
      </c>
      <c r="J32" s="40">
        <v>736</v>
      </c>
      <c r="K32" s="40">
        <v>13</v>
      </c>
      <c r="L32" s="40">
        <v>137</v>
      </c>
      <c r="M32" s="79">
        <v>0</v>
      </c>
      <c r="N32" s="40">
        <v>87.245509999999996</v>
      </c>
      <c r="O32" s="40">
        <v>756.58799699999997</v>
      </c>
      <c r="P32" s="40">
        <v>4</v>
      </c>
      <c r="Q32" s="80">
        <v>135.85106099999999</v>
      </c>
      <c r="R32" s="40">
        <v>858.00000699999998</v>
      </c>
      <c r="S32" s="40">
        <v>65.281603000000004</v>
      </c>
      <c r="T32" s="41">
        <v>66.098085999999995</v>
      </c>
      <c r="U32" s="41">
        <v>10.356415999999999</v>
      </c>
      <c r="V32" s="83">
        <v>437.58922200000001</v>
      </c>
      <c r="W32" s="41">
        <v>25.925951999999999</v>
      </c>
      <c r="X32" s="41">
        <v>30.546654</v>
      </c>
      <c r="Y32" s="72">
        <v>4.4161169999999998</v>
      </c>
    </row>
    <row r="33" spans="1:25" x14ac:dyDescent="0.45">
      <c r="A33" s="73"/>
      <c r="B33" s="40">
        <v>31</v>
      </c>
      <c r="C33" s="79">
        <v>1644</v>
      </c>
      <c r="D33" s="40">
        <v>470</v>
      </c>
      <c r="E33" s="40">
        <v>870</v>
      </c>
      <c r="F33" s="40">
        <v>41</v>
      </c>
      <c r="G33" s="80">
        <v>225</v>
      </c>
      <c r="H33" s="40">
        <v>1283</v>
      </c>
      <c r="I33" s="40">
        <v>319</v>
      </c>
      <c r="J33" s="40">
        <v>710</v>
      </c>
      <c r="K33" s="40">
        <v>34</v>
      </c>
      <c r="L33" s="40">
        <v>189</v>
      </c>
      <c r="M33" s="79">
        <v>10</v>
      </c>
      <c r="N33" s="40">
        <v>129.999999</v>
      </c>
      <c r="O33" s="40">
        <v>684.99999200000002</v>
      </c>
      <c r="P33" s="40">
        <v>0</v>
      </c>
      <c r="Q33" s="80">
        <v>164.99999700000001</v>
      </c>
      <c r="R33" s="40">
        <v>650.99998800000003</v>
      </c>
      <c r="S33" s="40">
        <v>105.766181</v>
      </c>
      <c r="T33" s="41">
        <v>51.547364000000002</v>
      </c>
      <c r="U33" s="41">
        <v>10.835803</v>
      </c>
      <c r="V33" s="83">
        <v>256.66806300000002</v>
      </c>
      <c r="W33" s="41">
        <v>29.320945999999999</v>
      </c>
      <c r="X33" s="41">
        <v>16.886959000000001</v>
      </c>
      <c r="Y33" s="72">
        <v>4.2634800000000004</v>
      </c>
    </row>
    <row r="34" spans="1:25" x14ac:dyDescent="0.45">
      <c r="A34" s="73"/>
      <c r="B34" s="40">
        <v>32</v>
      </c>
      <c r="C34" s="79">
        <v>1199</v>
      </c>
      <c r="D34" s="40">
        <v>294</v>
      </c>
      <c r="E34" s="40">
        <v>680</v>
      </c>
      <c r="F34" s="40">
        <v>52</v>
      </c>
      <c r="G34" s="80">
        <v>144</v>
      </c>
      <c r="H34" s="40">
        <v>942</v>
      </c>
      <c r="I34" s="40">
        <v>199</v>
      </c>
      <c r="J34" s="40">
        <v>573</v>
      </c>
      <c r="K34" s="40">
        <v>37</v>
      </c>
      <c r="L34" s="40">
        <v>111</v>
      </c>
      <c r="M34" s="79">
        <v>2</v>
      </c>
      <c r="N34" s="40">
        <v>59.025424000000001</v>
      </c>
      <c r="O34" s="40">
        <v>604.36580900000001</v>
      </c>
      <c r="P34" s="40">
        <v>30</v>
      </c>
      <c r="Q34" s="80">
        <v>27.359155000000001</v>
      </c>
      <c r="R34" s="40">
        <v>496.99999000000003</v>
      </c>
      <c r="S34" s="40">
        <v>60.708531000000001</v>
      </c>
      <c r="T34" s="41">
        <v>20.579709000000001</v>
      </c>
      <c r="U34" s="41">
        <v>7.7173910000000001</v>
      </c>
      <c r="V34" s="83">
        <v>175.95651799999999</v>
      </c>
      <c r="W34" s="41">
        <v>14.890772</v>
      </c>
      <c r="X34" s="41">
        <v>5.144927</v>
      </c>
      <c r="Y34" s="72">
        <v>2.0579710000000002</v>
      </c>
    </row>
    <row r="35" spans="1:25" x14ac:dyDescent="0.45">
      <c r="A35" s="71"/>
      <c r="B35" s="40">
        <v>33</v>
      </c>
      <c r="C35" s="79">
        <v>1931</v>
      </c>
      <c r="D35" s="40">
        <v>373</v>
      </c>
      <c r="E35" s="40">
        <v>1030</v>
      </c>
      <c r="F35" s="40">
        <v>40</v>
      </c>
      <c r="G35" s="80">
        <v>452</v>
      </c>
      <c r="H35" s="40">
        <v>1470</v>
      </c>
      <c r="I35" s="40">
        <v>241</v>
      </c>
      <c r="J35" s="40">
        <v>821</v>
      </c>
      <c r="K35" s="40">
        <v>30</v>
      </c>
      <c r="L35" s="40">
        <v>353</v>
      </c>
      <c r="M35" s="79">
        <v>7</v>
      </c>
      <c r="N35" s="40">
        <v>200.00000700000001</v>
      </c>
      <c r="O35" s="40">
        <v>694.99999700000001</v>
      </c>
      <c r="P35" s="40">
        <v>20</v>
      </c>
      <c r="Q35" s="80">
        <v>290.00000399999999</v>
      </c>
      <c r="R35" s="40">
        <v>981.999999</v>
      </c>
      <c r="S35" s="40">
        <v>153.72644299999999</v>
      </c>
      <c r="T35" s="41">
        <v>86.494043000000005</v>
      </c>
      <c r="U35" s="41">
        <v>17.179725000000001</v>
      </c>
      <c r="V35" s="83">
        <v>383.68596700000001</v>
      </c>
      <c r="W35" s="41">
        <v>40.839229000000003</v>
      </c>
      <c r="X35" s="41">
        <v>30.123394000000001</v>
      </c>
      <c r="Y35" s="72">
        <v>6.7406610000000002</v>
      </c>
    </row>
    <row r="36" spans="1:25" x14ac:dyDescent="0.45">
      <c r="A36" s="73"/>
      <c r="B36" s="40">
        <v>34</v>
      </c>
      <c r="C36" s="79">
        <v>1808</v>
      </c>
      <c r="D36" s="40">
        <v>163</v>
      </c>
      <c r="E36" s="40">
        <v>1416</v>
      </c>
      <c r="F36" s="40">
        <v>36</v>
      </c>
      <c r="G36" s="80">
        <v>176</v>
      </c>
      <c r="H36" s="40">
        <v>1354</v>
      </c>
      <c r="I36" s="40">
        <v>95</v>
      </c>
      <c r="J36" s="40">
        <v>1095</v>
      </c>
      <c r="K36" s="40">
        <v>26</v>
      </c>
      <c r="L36" s="40">
        <v>131</v>
      </c>
      <c r="M36" s="79">
        <v>0</v>
      </c>
      <c r="N36" s="40">
        <v>115.000001</v>
      </c>
      <c r="O36" s="40">
        <v>934.99999100000002</v>
      </c>
      <c r="P36" s="40">
        <v>0</v>
      </c>
      <c r="Q36" s="80">
        <v>135</v>
      </c>
      <c r="R36" s="40">
        <v>1244.99999</v>
      </c>
      <c r="S36" s="40">
        <v>95.374399999999994</v>
      </c>
      <c r="T36" s="41">
        <v>59.825682</v>
      </c>
      <c r="U36" s="41">
        <v>8.5124259999999996</v>
      </c>
      <c r="V36" s="83">
        <v>634.71722399999999</v>
      </c>
      <c r="W36" s="41">
        <v>44.630270000000003</v>
      </c>
      <c r="X36" s="41">
        <v>21.982897999999999</v>
      </c>
      <c r="Y36" s="72">
        <v>0.34803099999999998</v>
      </c>
    </row>
    <row r="37" spans="1:25" x14ac:dyDescent="0.45">
      <c r="A37" s="73"/>
      <c r="B37" s="40">
        <v>35</v>
      </c>
      <c r="C37" s="79">
        <v>1323</v>
      </c>
      <c r="D37" s="40">
        <v>107</v>
      </c>
      <c r="E37" s="40">
        <v>1058</v>
      </c>
      <c r="F37" s="40">
        <v>9</v>
      </c>
      <c r="G37" s="80">
        <v>137</v>
      </c>
      <c r="H37" s="40">
        <v>1051</v>
      </c>
      <c r="I37" s="40">
        <v>78</v>
      </c>
      <c r="J37" s="40">
        <v>851</v>
      </c>
      <c r="K37" s="40">
        <v>6</v>
      </c>
      <c r="L37" s="40">
        <v>110</v>
      </c>
      <c r="M37" s="79">
        <v>1</v>
      </c>
      <c r="N37" s="40">
        <v>40</v>
      </c>
      <c r="O37" s="40">
        <v>984.99999700000001</v>
      </c>
      <c r="P37" s="40">
        <v>0</v>
      </c>
      <c r="Q37" s="80">
        <v>149.999999</v>
      </c>
      <c r="R37" s="40">
        <v>1036.0000010000001</v>
      </c>
      <c r="S37" s="40">
        <v>85.253709999999998</v>
      </c>
      <c r="T37" s="41">
        <v>71.477748000000005</v>
      </c>
      <c r="U37" s="41">
        <v>8.4784000000000006</v>
      </c>
      <c r="V37" s="83">
        <v>530.15630899999996</v>
      </c>
      <c r="W37" s="41">
        <v>27.568688999999999</v>
      </c>
      <c r="X37" s="41">
        <v>28.856349999999999</v>
      </c>
      <c r="Y37" s="72">
        <v>4.5296789999999998</v>
      </c>
    </row>
    <row r="38" spans="1:25" x14ac:dyDescent="0.45">
      <c r="A38" s="73"/>
      <c r="B38" s="40">
        <v>36</v>
      </c>
      <c r="C38" s="79">
        <v>841</v>
      </c>
      <c r="D38" s="40">
        <v>199</v>
      </c>
      <c r="E38" s="40">
        <v>533</v>
      </c>
      <c r="F38" s="40">
        <v>23</v>
      </c>
      <c r="G38" s="80">
        <v>77</v>
      </c>
      <c r="H38" s="40">
        <v>639</v>
      </c>
      <c r="I38" s="40">
        <v>128</v>
      </c>
      <c r="J38" s="40">
        <v>426</v>
      </c>
      <c r="K38" s="40">
        <v>16</v>
      </c>
      <c r="L38" s="40">
        <v>63</v>
      </c>
      <c r="M38" s="79">
        <v>0</v>
      </c>
      <c r="N38" s="40">
        <v>34.439463000000003</v>
      </c>
      <c r="O38" s="40">
        <v>459.37328300000001</v>
      </c>
      <c r="P38" s="40">
        <v>10.526316</v>
      </c>
      <c r="Q38" s="80">
        <v>97.279410999999996</v>
      </c>
      <c r="R38" s="40">
        <v>456.00000299999999</v>
      </c>
      <c r="S38" s="40">
        <v>43.662984000000002</v>
      </c>
      <c r="T38" s="41">
        <v>23.340928999999999</v>
      </c>
      <c r="U38" s="41">
        <v>2.8577240000000002</v>
      </c>
      <c r="V38" s="83">
        <v>227.52115800000001</v>
      </c>
      <c r="W38" s="41">
        <v>14.554328</v>
      </c>
      <c r="X38" s="41">
        <v>5.7154480000000003</v>
      </c>
      <c r="Y38" s="72">
        <v>0.58639600000000003</v>
      </c>
    </row>
    <row r="39" spans="1:25" x14ac:dyDescent="0.45">
      <c r="A39" s="71"/>
      <c r="B39" s="40">
        <v>37</v>
      </c>
      <c r="C39" s="79">
        <v>1034</v>
      </c>
      <c r="D39" s="40">
        <v>277</v>
      </c>
      <c r="E39" s="40">
        <v>549</v>
      </c>
      <c r="F39" s="40">
        <v>24</v>
      </c>
      <c r="G39" s="80">
        <v>164</v>
      </c>
      <c r="H39" s="40">
        <v>787</v>
      </c>
      <c r="I39" s="40">
        <v>183</v>
      </c>
      <c r="J39" s="40">
        <v>449</v>
      </c>
      <c r="K39" s="40">
        <v>15</v>
      </c>
      <c r="L39" s="40">
        <v>126</v>
      </c>
      <c r="M39" s="79">
        <v>1</v>
      </c>
      <c r="N39" s="40">
        <v>138.82758200000001</v>
      </c>
      <c r="O39" s="40">
        <v>370.51032099999998</v>
      </c>
      <c r="P39" s="40">
        <v>3.75</v>
      </c>
      <c r="Q39" s="80">
        <v>117.272729</v>
      </c>
      <c r="R39" s="40">
        <v>233.00000399999999</v>
      </c>
      <c r="S39" s="40">
        <v>22.668029000000001</v>
      </c>
      <c r="T39" s="41">
        <v>16.728183999999999</v>
      </c>
      <c r="U39" s="41">
        <v>0.46620099999999998</v>
      </c>
      <c r="V39" s="83">
        <v>126.928112</v>
      </c>
      <c r="W39" s="41">
        <v>9.3022969999999994</v>
      </c>
      <c r="X39" s="41">
        <v>8.5581420000000001</v>
      </c>
      <c r="Y39" s="72">
        <v>9.3240000000000003E-2</v>
      </c>
    </row>
    <row r="40" spans="1:25" x14ac:dyDescent="0.45">
      <c r="A40" s="73"/>
      <c r="B40" s="40">
        <v>38</v>
      </c>
      <c r="C40" s="79">
        <v>0</v>
      </c>
      <c r="D40" s="40">
        <v>0</v>
      </c>
      <c r="E40" s="40">
        <v>0</v>
      </c>
      <c r="F40" s="40">
        <v>0</v>
      </c>
      <c r="G40" s="8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79">
        <v>0</v>
      </c>
      <c r="N40" s="40">
        <v>0</v>
      </c>
      <c r="O40" s="40">
        <v>0</v>
      </c>
      <c r="P40" s="40">
        <v>0</v>
      </c>
      <c r="Q40" s="80">
        <v>0</v>
      </c>
      <c r="R40" s="40">
        <v>0</v>
      </c>
      <c r="S40" s="40">
        <v>0</v>
      </c>
      <c r="T40" s="41">
        <v>0</v>
      </c>
      <c r="U40" s="41">
        <v>0</v>
      </c>
      <c r="V40" s="83">
        <v>0</v>
      </c>
      <c r="W40" s="41">
        <v>0</v>
      </c>
      <c r="X40" s="41">
        <v>0</v>
      </c>
      <c r="Y40" s="72">
        <v>0</v>
      </c>
    </row>
    <row r="41" spans="1:25" x14ac:dyDescent="0.45">
      <c r="A41" s="73"/>
      <c r="B41" s="40">
        <v>39</v>
      </c>
      <c r="C41" s="79">
        <v>447</v>
      </c>
      <c r="D41" s="40">
        <v>48</v>
      </c>
      <c r="E41" s="40">
        <v>294</v>
      </c>
      <c r="F41" s="40">
        <v>6</v>
      </c>
      <c r="G41" s="80">
        <v>86</v>
      </c>
      <c r="H41" s="40">
        <v>336</v>
      </c>
      <c r="I41" s="40">
        <v>36</v>
      </c>
      <c r="J41" s="40">
        <v>229</v>
      </c>
      <c r="K41" s="40">
        <v>3</v>
      </c>
      <c r="L41" s="40">
        <v>63</v>
      </c>
      <c r="M41" s="79">
        <v>0</v>
      </c>
      <c r="N41" s="40">
        <v>63.797466</v>
      </c>
      <c r="O41" s="40">
        <v>230.267528</v>
      </c>
      <c r="P41" s="40">
        <v>0</v>
      </c>
      <c r="Q41" s="80">
        <v>79.891301999999996</v>
      </c>
      <c r="R41" s="40">
        <v>236.99999399999999</v>
      </c>
      <c r="S41" s="40">
        <v>33.781207999999999</v>
      </c>
      <c r="T41" s="41">
        <v>15.616562</v>
      </c>
      <c r="U41" s="41">
        <v>4.7473970000000003</v>
      </c>
      <c r="V41" s="83">
        <v>94.895172000000002</v>
      </c>
      <c r="W41" s="41">
        <v>8.4447130000000001</v>
      </c>
      <c r="X41" s="41">
        <v>5.478872</v>
      </c>
      <c r="Y41" s="72">
        <v>1.930102</v>
      </c>
    </row>
    <row r="42" spans="1:25" x14ac:dyDescent="0.45">
      <c r="A42" s="73"/>
      <c r="B42" s="40">
        <v>40</v>
      </c>
      <c r="C42" s="79">
        <v>1239</v>
      </c>
      <c r="D42" s="40">
        <v>154</v>
      </c>
      <c r="E42" s="40">
        <v>837</v>
      </c>
      <c r="F42" s="40">
        <v>35</v>
      </c>
      <c r="G42" s="80">
        <v>187</v>
      </c>
      <c r="H42" s="40">
        <v>933</v>
      </c>
      <c r="I42" s="40">
        <v>95</v>
      </c>
      <c r="J42" s="40">
        <v>659</v>
      </c>
      <c r="K42" s="40">
        <v>22</v>
      </c>
      <c r="L42" s="40">
        <v>141</v>
      </c>
      <c r="M42" s="79">
        <v>4</v>
      </c>
      <c r="N42" s="40">
        <v>25.560538000000001</v>
      </c>
      <c r="O42" s="40">
        <v>710.62674200000004</v>
      </c>
      <c r="P42" s="40">
        <v>14.473685</v>
      </c>
      <c r="Q42" s="80">
        <v>217.720585</v>
      </c>
      <c r="R42" s="40">
        <v>740.00000399999999</v>
      </c>
      <c r="S42" s="40">
        <v>76.223375000000004</v>
      </c>
      <c r="T42" s="41">
        <v>44.783603999999997</v>
      </c>
      <c r="U42" s="41">
        <v>6.8159989999999997</v>
      </c>
      <c r="V42" s="83">
        <v>346.111467</v>
      </c>
      <c r="W42" s="41">
        <v>25.407792000000001</v>
      </c>
      <c r="X42" s="41">
        <v>13.631999</v>
      </c>
      <c r="Y42" s="72">
        <v>3.1483479999999999</v>
      </c>
    </row>
    <row r="43" spans="1:25" x14ac:dyDescent="0.45">
      <c r="A43" s="71"/>
      <c r="B43" s="40">
        <v>41</v>
      </c>
      <c r="C43" s="79">
        <v>1166</v>
      </c>
      <c r="D43" s="40">
        <v>99</v>
      </c>
      <c r="E43" s="40">
        <v>970</v>
      </c>
      <c r="F43" s="40">
        <v>9</v>
      </c>
      <c r="G43" s="80">
        <v>68</v>
      </c>
      <c r="H43" s="40">
        <v>1007</v>
      </c>
      <c r="I43" s="40">
        <v>71</v>
      </c>
      <c r="J43" s="40">
        <v>857</v>
      </c>
      <c r="K43" s="40">
        <v>6</v>
      </c>
      <c r="L43" s="40">
        <v>59</v>
      </c>
      <c r="M43" s="79">
        <v>4</v>
      </c>
      <c r="N43" s="40">
        <v>34.999999000000003</v>
      </c>
      <c r="O43" s="40">
        <v>975.00002900000004</v>
      </c>
      <c r="P43" s="40">
        <v>0</v>
      </c>
      <c r="Q43" s="80">
        <v>90.000001999999995</v>
      </c>
      <c r="R43" s="40">
        <v>854.99998900000003</v>
      </c>
      <c r="S43" s="40">
        <v>60.111612000000001</v>
      </c>
      <c r="T43" s="41">
        <v>27</v>
      </c>
      <c r="U43" s="41">
        <v>1</v>
      </c>
      <c r="V43" s="83">
        <v>456.99999100000002</v>
      </c>
      <c r="W43" s="41">
        <v>35.621695000000003</v>
      </c>
      <c r="X43" s="41">
        <v>4</v>
      </c>
      <c r="Y43" s="72">
        <v>0</v>
      </c>
    </row>
    <row r="44" spans="1:25" x14ac:dyDescent="0.45">
      <c r="A44" s="73"/>
      <c r="B44" s="40">
        <v>42</v>
      </c>
      <c r="C44" s="79">
        <v>1949</v>
      </c>
      <c r="D44" s="40">
        <v>383</v>
      </c>
      <c r="E44" s="40">
        <v>1286</v>
      </c>
      <c r="F44" s="40">
        <v>26</v>
      </c>
      <c r="G44" s="80">
        <v>216</v>
      </c>
      <c r="H44" s="40">
        <v>1468</v>
      </c>
      <c r="I44" s="40">
        <v>244</v>
      </c>
      <c r="J44" s="40">
        <v>1015</v>
      </c>
      <c r="K44" s="40">
        <v>16</v>
      </c>
      <c r="L44" s="40">
        <v>163</v>
      </c>
      <c r="M44" s="79">
        <v>13</v>
      </c>
      <c r="N44" s="40">
        <v>169.74789799999999</v>
      </c>
      <c r="O44" s="40">
        <v>1072.439271</v>
      </c>
      <c r="P44" s="40">
        <v>65</v>
      </c>
      <c r="Q44" s="80">
        <v>156.176469</v>
      </c>
      <c r="R44" s="40">
        <v>1188.00001</v>
      </c>
      <c r="S44" s="40">
        <v>173.55448000000001</v>
      </c>
      <c r="T44" s="41">
        <v>66.691757999999993</v>
      </c>
      <c r="U44" s="41">
        <v>6.6121720000000002</v>
      </c>
      <c r="V44" s="83">
        <v>535.13491199999999</v>
      </c>
      <c r="W44" s="41">
        <v>47.815747999999999</v>
      </c>
      <c r="X44" s="41">
        <v>15.972562</v>
      </c>
      <c r="Y44" s="72">
        <v>3.0087510000000002</v>
      </c>
    </row>
    <row r="45" spans="1:25" x14ac:dyDescent="0.45">
      <c r="A45" s="73"/>
      <c r="B45" s="40">
        <v>43</v>
      </c>
      <c r="C45" s="79">
        <v>1736</v>
      </c>
      <c r="D45" s="40">
        <v>522</v>
      </c>
      <c r="E45" s="40">
        <v>937</v>
      </c>
      <c r="F45" s="40">
        <v>40</v>
      </c>
      <c r="G45" s="80">
        <v>204</v>
      </c>
      <c r="H45" s="40">
        <v>1357</v>
      </c>
      <c r="I45" s="40">
        <v>340</v>
      </c>
      <c r="J45" s="40">
        <v>807</v>
      </c>
      <c r="K45" s="40">
        <v>33</v>
      </c>
      <c r="L45" s="40">
        <v>152</v>
      </c>
      <c r="M45" s="79">
        <v>10</v>
      </c>
      <c r="N45" s="40">
        <v>223.13201599999999</v>
      </c>
      <c r="O45" s="40">
        <v>679.37602200000003</v>
      </c>
      <c r="P45" s="40">
        <v>88.741832000000002</v>
      </c>
      <c r="Q45" s="80">
        <v>125.85779700000001</v>
      </c>
      <c r="R45" s="40">
        <v>977.99999800000001</v>
      </c>
      <c r="S45" s="40">
        <v>147.16477499999999</v>
      </c>
      <c r="T45" s="41">
        <v>48.934091000000002</v>
      </c>
      <c r="U45" s="41">
        <v>15.671249</v>
      </c>
      <c r="V45" s="83">
        <v>389.19371000000001</v>
      </c>
      <c r="W45" s="41">
        <v>39.612051999999998</v>
      </c>
      <c r="X45" s="41">
        <v>18.775904000000001</v>
      </c>
      <c r="Y45" s="72">
        <v>6.0331739999999998</v>
      </c>
    </row>
    <row r="46" spans="1:25" x14ac:dyDescent="0.45">
      <c r="A46" s="73"/>
      <c r="B46" s="40">
        <v>44</v>
      </c>
      <c r="C46" s="79">
        <v>694</v>
      </c>
      <c r="D46" s="40">
        <v>96</v>
      </c>
      <c r="E46" s="40">
        <v>502</v>
      </c>
      <c r="F46" s="40">
        <v>7</v>
      </c>
      <c r="G46" s="80">
        <v>84</v>
      </c>
      <c r="H46" s="40">
        <v>531</v>
      </c>
      <c r="I46" s="40">
        <v>69</v>
      </c>
      <c r="J46" s="40">
        <v>395</v>
      </c>
      <c r="K46" s="40">
        <v>4</v>
      </c>
      <c r="L46" s="40">
        <v>60</v>
      </c>
      <c r="M46" s="79">
        <v>0</v>
      </c>
      <c r="N46" s="40">
        <v>148.15951000000001</v>
      </c>
      <c r="O46" s="40">
        <v>381.16994799999998</v>
      </c>
      <c r="P46" s="40">
        <v>32.941178000000001</v>
      </c>
      <c r="Q46" s="80">
        <v>39.024389999999997</v>
      </c>
      <c r="R46" s="40">
        <v>477.999976</v>
      </c>
      <c r="S46" s="40">
        <v>69.334120999999996</v>
      </c>
      <c r="T46" s="41">
        <v>28.969695999999999</v>
      </c>
      <c r="U46" s="41">
        <v>6.5181810000000002</v>
      </c>
      <c r="V46" s="83">
        <v>242.62120100000001</v>
      </c>
      <c r="W46" s="41">
        <v>24.186321</v>
      </c>
      <c r="X46" s="41">
        <v>13.036363</v>
      </c>
      <c r="Y46" s="72">
        <v>3.6212119999999999</v>
      </c>
    </row>
    <row r="47" spans="1:25" x14ac:dyDescent="0.45">
      <c r="A47" s="71"/>
      <c r="B47" s="40">
        <v>45</v>
      </c>
      <c r="C47" s="79">
        <v>1100</v>
      </c>
      <c r="D47" s="40">
        <v>140</v>
      </c>
      <c r="E47" s="40">
        <v>660</v>
      </c>
      <c r="F47" s="40">
        <v>38</v>
      </c>
      <c r="G47" s="80">
        <v>242</v>
      </c>
      <c r="H47" s="40">
        <v>863</v>
      </c>
      <c r="I47" s="40">
        <v>96</v>
      </c>
      <c r="J47" s="40">
        <v>540</v>
      </c>
      <c r="K47" s="40">
        <v>24</v>
      </c>
      <c r="L47" s="40">
        <v>193</v>
      </c>
      <c r="M47" s="79">
        <v>3</v>
      </c>
      <c r="N47" s="40">
        <v>60</v>
      </c>
      <c r="O47" s="40">
        <v>655.00000899999998</v>
      </c>
      <c r="P47" s="40">
        <v>0</v>
      </c>
      <c r="Q47" s="80">
        <v>64.999998000000005</v>
      </c>
      <c r="R47" s="40">
        <v>743.00001899999995</v>
      </c>
      <c r="S47" s="40">
        <v>99.072844000000003</v>
      </c>
      <c r="T47" s="41">
        <v>97.000000999999997</v>
      </c>
      <c r="U47" s="41">
        <v>14</v>
      </c>
      <c r="V47" s="83">
        <v>315.00000399999999</v>
      </c>
      <c r="W47" s="41">
        <v>28.942629</v>
      </c>
      <c r="X47" s="41">
        <v>22</v>
      </c>
      <c r="Y47" s="72">
        <v>4</v>
      </c>
    </row>
    <row r="48" spans="1:25" x14ac:dyDescent="0.45">
      <c r="A48" s="73"/>
      <c r="B48" s="40">
        <v>46</v>
      </c>
      <c r="C48" s="79">
        <v>574</v>
      </c>
      <c r="D48" s="40">
        <v>64</v>
      </c>
      <c r="E48" s="40">
        <v>391</v>
      </c>
      <c r="F48" s="40">
        <v>8</v>
      </c>
      <c r="G48" s="80">
        <v>100</v>
      </c>
      <c r="H48" s="40">
        <v>444</v>
      </c>
      <c r="I48" s="40">
        <v>43</v>
      </c>
      <c r="J48" s="40">
        <v>313</v>
      </c>
      <c r="K48" s="40">
        <v>4</v>
      </c>
      <c r="L48" s="40">
        <v>75</v>
      </c>
      <c r="M48" s="79">
        <v>0</v>
      </c>
      <c r="N48" s="40">
        <v>76.202532000000005</v>
      </c>
      <c r="O48" s="40">
        <v>314.73247199999997</v>
      </c>
      <c r="P48" s="40">
        <v>0</v>
      </c>
      <c r="Q48" s="80">
        <v>95.108694</v>
      </c>
      <c r="R48" s="40">
        <v>353.00000599999998</v>
      </c>
      <c r="S48" s="40">
        <v>42.592683000000001</v>
      </c>
      <c r="T48" s="41">
        <v>23.862470999999999</v>
      </c>
      <c r="U48" s="41">
        <v>4.1142190000000003</v>
      </c>
      <c r="V48" s="83">
        <v>165.39161100000001</v>
      </c>
      <c r="W48" s="41">
        <v>16.487490000000001</v>
      </c>
      <c r="X48" s="41">
        <v>10.69697</v>
      </c>
      <c r="Y48" s="72">
        <v>0.82284400000000002</v>
      </c>
    </row>
    <row r="49" spans="1:25" x14ac:dyDescent="0.45">
      <c r="A49" s="73"/>
      <c r="B49" s="40">
        <v>47</v>
      </c>
      <c r="C49" s="79">
        <v>972</v>
      </c>
      <c r="D49" s="40">
        <v>153</v>
      </c>
      <c r="E49" s="40">
        <v>636</v>
      </c>
      <c r="F49" s="40">
        <v>31</v>
      </c>
      <c r="G49" s="80">
        <v>144</v>
      </c>
      <c r="H49" s="40">
        <v>715</v>
      </c>
      <c r="I49" s="40">
        <v>107</v>
      </c>
      <c r="J49" s="40">
        <v>472</v>
      </c>
      <c r="K49" s="40">
        <v>25</v>
      </c>
      <c r="L49" s="40">
        <v>105</v>
      </c>
      <c r="M49" s="79">
        <v>2</v>
      </c>
      <c r="N49" s="40">
        <v>81.172409999999999</v>
      </c>
      <c r="O49" s="40">
        <v>389.48967499999998</v>
      </c>
      <c r="P49" s="40">
        <v>6.25</v>
      </c>
      <c r="Q49" s="80">
        <v>97.727275000000006</v>
      </c>
      <c r="R49" s="40">
        <v>445.99999600000001</v>
      </c>
      <c r="S49" s="40">
        <v>53.813982000000003</v>
      </c>
      <c r="T49" s="41">
        <v>30.149184000000002</v>
      </c>
      <c r="U49" s="41">
        <v>5.1981349999999997</v>
      </c>
      <c r="V49" s="83">
        <v>208.96503100000001</v>
      </c>
      <c r="W49" s="41">
        <v>20.831218</v>
      </c>
      <c r="X49" s="41">
        <v>13.515150999999999</v>
      </c>
      <c r="Y49" s="72">
        <v>1.0396270000000001</v>
      </c>
    </row>
    <row r="50" spans="1:25" x14ac:dyDescent="0.45">
      <c r="A50" s="73"/>
      <c r="B50" s="40">
        <v>48</v>
      </c>
      <c r="C50" s="79">
        <v>960</v>
      </c>
      <c r="D50" s="40">
        <v>94</v>
      </c>
      <c r="E50" s="40">
        <v>786</v>
      </c>
      <c r="F50" s="40">
        <v>5</v>
      </c>
      <c r="G50" s="80">
        <v>62</v>
      </c>
      <c r="H50" s="40">
        <v>741</v>
      </c>
      <c r="I50" s="40">
        <v>65</v>
      </c>
      <c r="J50" s="40">
        <v>616</v>
      </c>
      <c r="K50" s="40">
        <v>3</v>
      </c>
      <c r="L50" s="40">
        <v>48</v>
      </c>
      <c r="M50" s="79">
        <v>0</v>
      </c>
      <c r="N50" s="40">
        <v>139.57055500000001</v>
      </c>
      <c r="O50" s="40">
        <v>594.43210599999998</v>
      </c>
      <c r="P50" s="40">
        <v>24.705883</v>
      </c>
      <c r="Q50" s="80">
        <v>31.219512000000002</v>
      </c>
      <c r="R50" s="40">
        <v>661.99999500000001</v>
      </c>
      <c r="S50" s="40">
        <v>46.753475000000002</v>
      </c>
      <c r="T50" s="41">
        <v>21</v>
      </c>
      <c r="U50" s="41">
        <v>0</v>
      </c>
      <c r="V50" s="83">
        <v>343.99999700000001</v>
      </c>
      <c r="W50" s="41">
        <v>20.037203999999999</v>
      </c>
      <c r="X50" s="41">
        <v>7</v>
      </c>
      <c r="Y50" s="72">
        <v>0</v>
      </c>
    </row>
    <row r="51" spans="1:25" x14ac:dyDescent="0.45">
      <c r="A51" s="71"/>
      <c r="B51" s="40">
        <v>49</v>
      </c>
      <c r="C51" s="79">
        <v>399</v>
      </c>
      <c r="D51" s="40">
        <v>44</v>
      </c>
      <c r="E51" s="40">
        <v>246</v>
      </c>
      <c r="F51" s="40">
        <v>27</v>
      </c>
      <c r="G51" s="80">
        <v>74</v>
      </c>
      <c r="H51" s="40">
        <v>326</v>
      </c>
      <c r="I51" s="40">
        <v>31</v>
      </c>
      <c r="J51" s="40">
        <v>206</v>
      </c>
      <c r="K51" s="40">
        <v>20</v>
      </c>
      <c r="L51" s="40">
        <v>63</v>
      </c>
      <c r="M51" s="79">
        <v>5</v>
      </c>
      <c r="N51" s="40">
        <v>7.1907220000000001</v>
      </c>
      <c r="O51" s="40">
        <v>204.93079299999999</v>
      </c>
      <c r="P51" s="40">
        <v>39.285715000000003</v>
      </c>
      <c r="Q51" s="80">
        <v>66.666668000000001</v>
      </c>
      <c r="R51" s="40">
        <v>262.99999400000002</v>
      </c>
      <c r="S51" s="40">
        <v>21.812021999999999</v>
      </c>
      <c r="T51" s="41">
        <v>23.077814</v>
      </c>
      <c r="U51" s="41">
        <v>5.2251659999999998</v>
      </c>
      <c r="V51" s="83">
        <v>134.11257900000001</v>
      </c>
      <c r="W51" s="41">
        <v>8.2400970000000004</v>
      </c>
      <c r="X51" s="41">
        <v>8.2731790000000007</v>
      </c>
      <c r="Y51" s="72">
        <v>1.3062910000000001</v>
      </c>
    </row>
    <row r="52" spans="1:25" x14ac:dyDescent="0.45">
      <c r="A52" s="73"/>
      <c r="B52" s="40">
        <v>50</v>
      </c>
      <c r="C52" s="79">
        <v>526</v>
      </c>
      <c r="D52" s="40">
        <v>145</v>
      </c>
      <c r="E52" s="40">
        <v>309</v>
      </c>
      <c r="F52" s="40">
        <v>14</v>
      </c>
      <c r="G52" s="80">
        <v>51</v>
      </c>
      <c r="H52" s="40">
        <v>420</v>
      </c>
      <c r="I52" s="40">
        <v>95</v>
      </c>
      <c r="J52" s="40">
        <v>265</v>
      </c>
      <c r="K52" s="40">
        <v>13</v>
      </c>
      <c r="L52" s="40">
        <v>40</v>
      </c>
      <c r="M52" s="79">
        <v>0</v>
      </c>
      <c r="N52" s="40">
        <v>49.137931000000002</v>
      </c>
      <c r="O52" s="40">
        <v>215.02193299999999</v>
      </c>
      <c r="P52" s="40">
        <v>3.6111110000000002</v>
      </c>
      <c r="Q52" s="80">
        <v>33.898305999999998</v>
      </c>
      <c r="R52" s="40">
        <v>197</v>
      </c>
      <c r="S52" s="40">
        <v>31.484911</v>
      </c>
      <c r="T52" s="41">
        <v>6.248748</v>
      </c>
      <c r="U52" s="41">
        <v>2.6310519999999999</v>
      </c>
      <c r="V52" s="83">
        <v>68.078462999999999</v>
      </c>
      <c r="W52" s="41">
        <v>8.0542800000000003</v>
      </c>
      <c r="X52" s="41">
        <v>2.6310519999999999</v>
      </c>
      <c r="Y52" s="72">
        <v>0.65776299999999999</v>
      </c>
    </row>
    <row r="53" spans="1:25" x14ac:dyDescent="0.45">
      <c r="A53" s="73"/>
      <c r="B53" s="40">
        <v>51</v>
      </c>
      <c r="C53" s="79">
        <v>712</v>
      </c>
      <c r="D53" s="40">
        <v>49</v>
      </c>
      <c r="E53" s="40">
        <v>642</v>
      </c>
      <c r="F53" s="40">
        <v>1</v>
      </c>
      <c r="G53" s="80">
        <v>13</v>
      </c>
      <c r="H53" s="40">
        <v>710</v>
      </c>
      <c r="I53" s="40">
        <v>49</v>
      </c>
      <c r="J53" s="40">
        <v>642</v>
      </c>
      <c r="K53" s="40">
        <v>1</v>
      </c>
      <c r="L53" s="40">
        <v>11</v>
      </c>
      <c r="M53" s="79">
        <v>4</v>
      </c>
      <c r="N53" s="40">
        <v>32.98077</v>
      </c>
      <c r="O53" s="40">
        <v>531.80596700000001</v>
      </c>
      <c r="P53" s="40">
        <v>0</v>
      </c>
      <c r="Q53" s="80">
        <v>0</v>
      </c>
      <c r="R53" s="40">
        <v>0</v>
      </c>
      <c r="S53" s="40">
        <v>0</v>
      </c>
      <c r="T53" s="41">
        <v>0</v>
      </c>
      <c r="U53" s="41">
        <v>0</v>
      </c>
      <c r="V53" s="83">
        <v>0</v>
      </c>
      <c r="W53" s="41">
        <v>0</v>
      </c>
      <c r="X53" s="41">
        <v>0</v>
      </c>
      <c r="Y53" s="72">
        <v>0</v>
      </c>
    </row>
    <row r="54" spans="1:25" x14ac:dyDescent="0.45">
      <c r="A54" s="73"/>
      <c r="B54" s="40">
        <v>52</v>
      </c>
      <c r="C54" s="79">
        <v>911</v>
      </c>
      <c r="D54" s="40">
        <v>165</v>
      </c>
      <c r="E54" s="40">
        <v>593</v>
      </c>
      <c r="F54" s="40">
        <v>5</v>
      </c>
      <c r="G54" s="80">
        <v>124</v>
      </c>
      <c r="H54" s="40">
        <v>676</v>
      </c>
      <c r="I54" s="40">
        <v>113</v>
      </c>
      <c r="J54" s="40">
        <v>455</v>
      </c>
      <c r="K54" s="40">
        <v>3</v>
      </c>
      <c r="L54" s="40">
        <v>87</v>
      </c>
      <c r="M54" s="79">
        <v>1</v>
      </c>
      <c r="N54" s="40">
        <v>41.732954999999997</v>
      </c>
      <c r="O54" s="40">
        <v>542.72878600000001</v>
      </c>
      <c r="P54" s="40">
        <v>21.666667</v>
      </c>
      <c r="Q54" s="80">
        <v>56.129030999999998</v>
      </c>
      <c r="R54" s="40">
        <v>486.00000199999999</v>
      </c>
      <c r="S54" s="40">
        <v>64.574045999999996</v>
      </c>
      <c r="T54" s="41">
        <v>21.222708000000001</v>
      </c>
      <c r="U54" s="41">
        <v>4.9519650000000004</v>
      </c>
      <c r="V54" s="83">
        <v>227.08296799999999</v>
      </c>
      <c r="W54" s="41">
        <v>21.262186</v>
      </c>
      <c r="X54" s="41">
        <v>4.9519650000000004</v>
      </c>
      <c r="Y54" s="72">
        <v>2.8296939999999999</v>
      </c>
    </row>
    <row r="55" spans="1:25" x14ac:dyDescent="0.45">
      <c r="A55" s="71"/>
      <c r="B55" s="40">
        <v>53</v>
      </c>
      <c r="C55" s="81">
        <v>1102</v>
      </c>
      <c r="D55" s="74">
        <v>150</v>
      </c>
      <c r="E55" s="74">
        <v>807</v>
      </c>
      <c r="F55" s="74">
        <v>9</v>
      </c>
      <c r="G55" s="67">
        <v>125</v>
      </c>
      <c r="H55" s="74">
        <v>860</v>
      </c>
      <c r="I55" s="74">
        <v>106</v>
      </c>
      <c r="J55" s="74">
        <v>652</v>
      </c>
      <c r="K55" s="74">
        <v>6</v>
      </c>
      <c r="L55" s="74">
        <v>89</v>
      </c>
      <c r="M55" s="81">
        <v>2</v>
      </c>
      <c r="N55" s="74">
        <v>24.587627999999999</v>
      </c>
      <c r="O55" s="74">
        <v>648.61593100000005</v>
      </c>
      <c r="P55" s="74">
        <v>11.785715</v>
      </c>
      <c r="Q55" s="67">
        <v>94.179895000000002</v>
      </c>
      <c r="R55" s="74">
        <v>740.99999800000001</v>
      </c>
      <c r="S55" s="74">
        <v>71.272689</v>
      </c>
      <c r="T55" s="74">
        <v>58.060116000000001</v>
      </c>
      <c r="U55" s="74">
        <v>10.085179</v>
      </c>
      <c r="V55" s="81">
        <v>373.61154099999999</v>
      </c>
      <c r="W55" s="74">
        <v>29.108943</v>
      </c>
      <c r="X55" s="74">
        <v>18.450959000000001</v>
      </c>
      <c r="Y55" s="67">
        <v>2.2454329999999998</v>
      </c>
    </row>
    <row r="56" spans="1:25" x14ac:dyDescent="0.45">
      <c r="A56" s="73"/>
      <c r="B56" s="40">
        <v>54</v>
      </c>
      <c r="C56" s="81">
        <v>515</v>
      </c>
      <c r="D56" s="74">
        <v>93</v>
      </c>
      <c r="E56" s="74">
        <v>365</v>
      </c>
      <c r="F56" s="74">
        <v>2</v>
      </c>
      <c r="G56" s="67">
        <v>49</v>
      </c>
      <c r="H56" s="74">
        <v>399</v>
      </c>
      <c r="I56" s="74">
        <v>57</v>
      </c>
      <c r="J56" s="74">
        <v>298</v>
      </c>
      <c r="K56" s="74">
        <v>2</v>
      </c>
      <c r="L56" s="74">
        <v>37</v>
      </c>
      <c r="M56" s="81">
        <v>0</v>
      </c>
      <c r="N56" s="74">
        <v>13.221648999999999</v>
      </c>
      <c r="O56" s="74">
        <v>296.45328599999999</v>
      </c>
      <c r="P56" s="74">
        <v>3.928572</v>
      </c>
      <c r="Q56" s="67">
        <v>39.153438000000001</v>
      </c>
      <c r="R56" s="74">
        <v>324.99999200000002</v>
      </c>
      <c r="S56" s="74">
        <v>34.930757</v>
      </c>
      <c r="T56" s="74">
        <v>22.862069000000002</v>
      </c>
      <c r="U56" s="74">
        <v>2.6896550000000001</v>
      </c>
      <c r="V56" s="81">
        <v>162.27585999999999</v>
      </c>
      <c r="W56" s="74">
        <v>14.970325000000001</v>
      </c>
      <c r="X56" s="74">
        <v>6.2758620000000001</v>
      </c>
      <c r="Y56" s="67">
        <v>0.44827600000000001</v>
      </c>
    </row>
    <row r="57" spans="1:25" x14ac:dyDescent="0.45">
      <c r="A57" s="73"/>
      <c r="B57" s="40">
        <v>55</v>
      </c>
      <c r="C57" s="81">
        <v>1543</v>
      </c>
      <c r="D57" s="74">
        <v>378</v>
      </c>
      <c r="E57" s="74">
        <v>915</v>
      </c>
      <c r="F57" s="74">
        <v>26</v>
      </c>
      <c r="G57" s="67">
        <v>198</v>
      </c>
      <c r="H57" s="74">
        <v>1187</v>
      </c>
      <c r="I57" s="74">
        <v>265</v>
      </c>
      <c r="J57" s="74">
        <v>727</v>
      </c>
      <c r="K57" s="74">
        <v>18</v>
      </c>
      <c r="L57" s="74">
        <v>157</v>
      </c>
      <c r="M57" s="81">
        <v>7</v>
      </c>
      <c r="N57" s="74">
        <v>214.99999399999999</v>
      </c>
      <c r="O57" s="74">
        <v>534.99998000000005</v>
      </c>
      <c r="P57" s="74">
        <v>20.000001000000001</v>
      </c>
      <c r="Q57" s="67">
        <v>215.00000499999999</v>
      </c>
      <c r="R57" s="74">
        <v>847.00000999999997</v>
      </c>
      <c r="S57" s="74">
        <v>132.53044</v>
      </c>
      <c r="T57" s="74">
        <v>46.465322999999998</v>
      </c>
      <c r="U57" s="74">
        <v>15.035793999999999</v>
      </c>
      <c r="V57" s="81">
        <v>325.90155700000003</v>
      </c>
      <c r="W57" s="74">
        <v>48.06588</v>
      </c>
      <c r="X57" s="74">
        <v>9.1073830000000005</v>
      </c>
      <c r="Y57" s="67">
        <v>2.0178970000000001</v>
      </c>
    </row>
    <row r="58" spans="1:25" x14ac:dyDescent="0.45">
      <c r="A58" s="73"/>
      <c r="B58" s="40">
        <v>56</v>
      </c>
      <c r="C58" s="81">
        <v>358</v>
      </c>
      <c r="D58" s="74">
        <v>95</v>
      </c>
      <c r="E58" s="74">
        <v>202</v>
      </c>
      <c r="F58" s="74">
        <v>9</v>
      </c>
      <c r="G58" s="67">
        <v>49</v>
      </c>
      <c r="H58" s="74">
        <v>265</v>
      </c>
      <c r="I58" s="74">
        <v>63</v>
      </c>
      <c r="J58" s="74">
        <v>157</v>
      </c>
      <c r="K58" s="74">
        <v>6</v>
      </c>
      <c r="L58" s="74">
        <v>37</v>
      </c>
      <c r="M58" s="81">
        <v>1</v>
      </c>
      <c r="N58" s="74">
        <v>23.267046000000001</v>
      </c>
      <c r="O58" s="74">
        <v>187.27123800000001</v>
      </c>
      <c r="P58" s="74">
        <v>43.333336000000003</v>
      </c>
      <c r="Q58" s="67">
        <v>23.870967</v>
      </c>
      <c r="R58" s="74">
        <v>166.99999600000001</v>
      </c>
      <c r="S58" s="74">
        <v>22.189024</v>
      </c>
      <c r="T58" s="74">
        <v>7.2925760000000004</v>
      </c>
      <c r="U58" s="74">
        <v>1.7016009999999999</v>
      </c>
      <c r="V58" s="81">
        <v>78.030567000000005</v>
      </c>
      <c r="W58" s="74">
        <v>7.3061420000000004</v>
      </c>
      <c r="X58" s="74">
        <v>1.7016009999999999</v>
      </c>
      <c r="Y58" s="67">
        <v>0.97234399999999999</v>
      </c>
    </row>
    <row r="59" spans="1:25" x14ac:dyDescent="0.45">
      <c r="A59" s="71"/>
      <c r="B59" s="40">
        <v>57</v>
      </c>
      <c r="C59" s="81">
        <v>2</v>
      </c>
      <c r="D59" s="74">
        <v>1</v>
      </c>
      <c r="E59" s="74">
        <v>0</v>
      </c>
      <c r="F59" s="74">
        <v>0</v>
      </c>
      <c r="G59" s="67">
        <v>1</v>
      </c>
      <c r="H59" s="74">
        <v>2</v>
      </c>
      <c r="I59" s="74">
        <v>1</v>
      </c>
      <c r="J59" s="74">
        <v>0</v>
      </c>
      <c r="K59" s="74">
        <v>0</v>
      </c>
      <c r="L59" s="74">
        <v>1</v>
      </c>
      <c r="M59" s="81">
        <v>0</v>
      </c>
      <c r="N59" s="74">
        <v>0.67307700000000004</v>
      </c>
      <c r="O59" s="74">
        <v>0</v>
      </c>
      <c r="P59" s="74">
        <v>0</v>
      </c>
      <c r="Q59" s="67">
        <v>0</v>
      </c>
      <c r="R59" s="74">
        <v>19.999997</v>
      </c>
      <c r="S59" s="74">
        <v>4.6106090000000002</v>
      </c>
      <c r="T59" s="74">
        <v>1.730496</v>
      </c>
      <c r="U59" s="74">
        <v>0.56737599999999999</v>
      </c>
      <c r="V59" s="81">
        <v>7.3475169999999999</v>
      </c>
      <c r="W59" s="74">
        <v>1.0737030000000001</v>
      </c>
      <c r="X59" s="74">
        <v>0.85106400000000004</v>
      </c>
      <c r="Y59" s="67">
        <v>0.283688</v>
      </c>
    </row>
    <row r="60" spans="1:25" x14ac:dyDescent="0.45">
      <c r="A60" s="73"/>
      <c r="B60" s="40">
        <v>58</v>
      </c>
      <c r="C60" s="81">
        <v>1258</v>
      </c>
      <c r="D60" s="74">
        <v>181</v>
      </c>
      <c r="E60" s="74">
        <v>910</v>
      </c>
      <c r="F60" s="74">
        <v>20</v>
      </c>
      <c r="G60" s="67">
        <v>128</v>
      </c>
      <c r="H60" s="74">
        <v>1039</v>
      </c>
      <c r="I60" s="74">
        <v>130</v>
      </c>
      <c r="J60" s="74">
        <v>777</v>
      </c>
      <c r="K60" s="74">
        <v>11</v>
      </c>
      <c r="L60" s="74">
        <v>108</v>
      </c>
      <c r="M60" s="81">
        <v>5</v>
      </c>
      <c r="N60" s="74">
        <v>105.000005</v>
      </c>
      <c r="O60" s="74">
        <v>805.00002199999994</v>
      </c>
      <c r="P60" s="74">
        <v>19.999998999999999</v>
      </c>
      <c r="Q60" s="67">
        <v>50.000000999999997</v>
      </c>
      <c r="R60" s="74">
        <v>798.000001</v>
      </c>
      <c r="S60" s="74">
        <v>69.017037000000002</v>
      </c>
      <c r="T60" s="74">
        <v>34</v>
      </c>
      <c r="U60" s="74">
        <v>9</v>
      </c>
      <c r="V60" s="81">
        <v>417.99999800000001</v>
      </c>
      <c r="W60" s="74">
        <v>22.263559999999998</v>
      </c>
      <c r="X60" s="74">
        <v>9</v>
      </c>
      <c r="Y60" s="67">
        <v>4</v>
      </c>
    </row>
    <row r="61" spans="1:25" x14ac:dyDescent="0.45">
      <c r="A61" s="73"/>
      <c r="B61" s="40">
        <v>59</v>
      </c>
      <c r="C61" s="81">
        <v>1910</v>
      </c>
      <c r="D61" s="74">
        <v>739</v>
      </c>
      <c r="E61" s="74">
        <v>877</v>
      </c>
      <c r="F61" s="74">
        <v>42</v>
      </c>
      <c r="G61" s="67">
        <v>212</v>
      </c>
      <c r="H61" s="74">
        <v>1419</v>
      </c>
      <c r="I61" s="74">
        <v>490</v>
      </c>
      <c r="J61" s="74">
        <v>699</v>
      </c>
      <c r="K61" s="74">
        <v>34</v>
      </c>
      <c r="L61" s="74">
        <v>170</v>
      </c>
      <c r="M61" s="81">
        <v>5</v>
      </c>
      <c r="N61" s="74">
        <v>379.99999500000001</v>
      </c>
      <c r="O61" s="74">
        <v>499.99999700000001</v>
      </c>
      <c r="P61" s="74">
        <v>60.000002000000002</v>
      </c>
      <c r="Q61" s="67">
        <v>45.000000999999997</v>
      </c>
      <c r="R61" s="74">
        <v>957.00001999999995</v>
      </c>
      <c r="S61" s="74">
        <v>197.09435300000001</v>
      </c>
      <c r="T61" s="74">
        <v>31.166667</v>
      </c>
      <c r="U61" s="74">
        <v>7.6296299999999997</v>
      </c>
      <c r="V61" s="81">
        <v>406.50000499999999</v>
      </c>
      <c r="W61" s="74">
        <v>49.453963999999999</v>
      </c>
      <c r="X61" s="74">
        <v>11.537037</v>
      </c>
      <c r="Y61" s="67">
        <v>1.8148150000000001</v>
      </c>
    </row>
    <row r="62" spans="1:25" x14ac:dyDescent="0.45">
      <c r="A62" s="73"/>
      <c r="B62" s="40">
        <v>60</v>
      </c>
      <c r="C62" s="81">
        <v>4</v>
      </c>
      <c r="D62" s="74">
        <v>0</v>
      </c>
      <c r="E62" s="74">
        <v>4</v>
      </c>
      <c r="F62" s="74">
        <v>0</v>
      </c>
      <c r="G62" s="67">
        <v>0</v>
      </c>
      <c r="H62" s="74">
        <v>4</v>
      </c>
      <c r="I62" s="74">
        <v>0</v>
      </c>
      <c r="J62" s="74">
        <v>4</v>
      </c>
      <c r="K62" s="74">
        <v>0</v>
      </c>
      <c r="L62" s="74">
        <v>0</v>
      </c>
      <c r="M62" s="81">
        <v>0</v>
      </c>
      <c r="N62" s="74">
        <v>0</v>
      </c>
      <c r="O62" s="74">
        <v>3.3134329999999999</v>
      </c>
      <c r="P62" s="74">
        <v>0</v>
      </c>
      <c r="Q62" s="67">
        <v>0</v>
      </c>
      <c r="R62" s="74">
        <v>0</v>
      </c>
      <c r="S62" s="74">
        <v>0</v>
      </c>
      <c r="T62" s="74">
        <v>0</v>
      </c>
      <c r="U62" s="74">
        <v>0</v>
      </c>
      <c r="V62" s="81">
        <v>0</v>
      </c>
      <c r="W62" s="74">
        <v>0</v>
      </c>
      <c r="X62" s="74">
        <v>0</v>
      </c>
      <c r="Y62" s="67">
        <v>0</v>
      </c>
    </row>
    <row r="63" spans="1:25" x14ac:dyDescent="0.45">
      <c r="A63" s="73"/>
      <c r="B63" s="40">
        <v>61</v>
      </c>
      <c r="C63" s="81">
        <v>4230</v>
      </c>
      <c r="D63" s="74">
        <v>1437</v>
      </c>
      <c r="E63" s="74">
        <v>1952</v>
      </c>
      <c r="F63" s="74">
        <v>52</v>
      </c>
      <c r="G63" s="67">
        <v>723</v>
      </c>
      <c r="H63" s="74">
        <v>3100</v>
      </c>
      <c r="I63" s="74">
        <v>924</v>
      </c>
      <c r="J63" s="74">
        <v>1543</v>
      </c>
      <c r="K63" s="74">
        <v>37</v>
      </c>
      <c r="L63" s="74">
        <v>556</v>
      </c>
      <c r="M63" s="81">
        <v>7</v>
      </c>
      <c r="N63" s="74">
        <v>679.81613600000003</v>
      </c>
      <c r="O63" s="74">
        <v>1469.5070519999999</v>
      </c>
      <c r="P63" s="74">
        <v>45.416668999999999</v>
      </c>
      <c r="Q63" s="67">
        <v>461.81528800000001</v>
      </c>
      <c r="R63" s="74">
        <v>1931.999994</v>
      </c>
      <c r="S63" s="74">
        <v>333.68778400000002</v>
      </c>
      <c r="T63" s="74">
        <v>170.89276100000001</v>
      </c>
      <c r="U63" s="74">
        <v>33.959784999999997</v>
      </c>
      <c r="V63" s="81">
        <v>762.65683200000001</v>
      </c>
      <c r="W63" s="74">
        <v>94.548505000000006</v>
      </c>
      <c r="X63" s="74">
        <v>48.967827999999997</v>
      </c>
      <c r="Y63" s="67">
        <v>10.983914</v>
      </c>
    </row>
    <row r="64" spans="1:25" x14ac:dyDescent="0.45">
      <c r="A64" s="73"/>
      <c r="B64" s="40">
        <v>62</v>
      </c>
      <c r="C64" s="81">
        <v>827</v>
      </c>
      <c r="D64" s="74">
        <v>282</v>
      </c>
      <c r="E64" s="74">
        <v>408</v>
      </c>
      <c r="F64" s="74">
        <v>7</v>
      </c>
      <c r="G64" s="67">
        <v>114</v>
      </c>
      <c r="H64" s="74">
        <v>634</v>
      </c>
      <c r="I64" s="74">
        <v>193</v>
      </c>
      <c r="J64" s="74">
        <v>337</v>
      </c>
      <c r="K64" s="74">
        <v>4</v>
      </c>
      <c r="L64" s="74">
        <v>90</v>
      </c>
      <c r="M64" s="81">
        <v>0</v>
      </c>
      <c r="N64" s="74">
        <v>285.00001099999997</v>
      </c>
      <c r="O64" s="74">
        <v>275.00000399999999</v>
      </c>
      <c r="P64" s="74">
        <v>4</v>
      </c>
      <c r="Q64" s="67">
        <v>70.000000999999997</v>
      </c>
      <c r="R64" s="74">
        <v>354.00000299999999</v>
      </c>
      <c r="S64" s="74">
        <v>91.218755000000002</v>
      </c>
      <c r="T64" s="74">
        <v>9.8333340000000007</v>
      </c>
      <c r="U64" s="74">
        <v>4.3703700000000003</v>
      </c>
      <c r="V64" s="81">
        <v>147.499999</v>
      </c>
      <c r="W64" s="74">
        <v>20.676251000000001</v>
      </c>
      <c r="X64" s="74">
        <v>5.4629630000000002</v>
      </c>
      <c r="Y64" s="67">
        <v>2.1851850000000002</v>
      </c>
    </row>
    <row r="65" spans="1:25" x14ac:dyDescent="0.45">
      <c r="A65" s="73"/>
      <c r="B65" s="40">
        <v>63</v>
      </c>
      <c r="C65" s="81">
        <v>1879</v>
      </c>
      <c r="D65" s="74">
        <v>726</v>
      </c>
      <c r="E65" s="74">
        <v>775</v>
      </c>
      <c r="F65" s="74">
        <v>40</v>
      </c>
      <c r="G65" s="67">
        <v>305</v>
      </c>
      <c r="H65" s="74">
        <v>1416</v>
      </c>
      <c r="I65" s="74">
        <v>487</v>
      </c>
      <c r="J65" s="74">
        <v>628</v>
      </c>
      <c r="K65" s="74">
        <v>33</v>
      </c>
      <c r="L65" s="74">
        <v>245</v>
      </c>
      <c r="M65" s="81">
        <v>3</v>
      </c>
      <c r="N65" s="74">
        <v>230.00000600000001</v>
      </c>
      <c r="O65" s="74">
        <v>554.99999200000002</v>
      </c>
      <c r="P65" s="74">
        <v>114.000001</v>
      </c>
      <c r="Q65" s="67">
        <v>270.00000199999999</v>
      </c>
      <c r="R65" s="74">
        <v>727.99999700000001</v>
      </c>
      <c r="S65" s="74">
        <v>171.63515100000001</v>
      </c>
      <c r="T65" s="74">
        <v>62.637836999999998</v>
      </c>
      <c r="U65" s="74">
        <v>20.364291000000001</v>
      </c>
      <c r="V65" s="81">
        <v>268.99581699999999</v>
      </c>
      <c r="W65" s="74">
        <v>40.843013999999997</v>
      </c>
      <c r="X65" s="74">
        <v>30.008935999999999</v>
      </c>
      <c r="Y65" s="67">
        <v>10.074645</v>
      </c>
    </row>
    <row r="66" spans="1:25" x14ac:dyDescent="0.45">
      <c r="A66" s="73"/>
      <c r="B66" s="40">
        <v>64</v>
      </c>
      <c r="C66" s="81">
        <v>0</v>
      </c>
      <c r="D66" s="74">
        <v>0</v>
      </c>
      <c r="E66" s="74">
        <v>0</v>
      </c>
      <c r="F66" s="74">
        <v>0</v>
      </c>
      <c r="G66" s="67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81">
        <v>0</v>
      </c>
      <c r="N66" s="74">
        <v>0</v>
      </c>
      <c r="O66" s="74">
        <v>0</v>
      </c>
      <c r="P66" s="74">
        <v>0</v>
      </c>
      <c r="Q66" s="67">
        <v>0</v>
      </c>
      <c r="R66" s="74">
        <v>0</v>
      </c>
      <c r="S66" s="74">
        <v>0</v>
      </c>
      <c r="T66" s="74">
        <v>0</v>
      </c>
      <c r="U66" s="74">
        <v>0</v>
      </c>
      <c r="V66" s="81">
        <v>0</v>
      </c>
      <c r="W66" s="74">
        <v>0</v>
      </c>
      <c r="X66" s="74">
        <v>0</v>
      </c>
      <c r="Y66" s="67">
        <v>0</v>
      </c>
    </row>
    <row r="67" spans="1:25" x14ac:dyDescent="0.45">
      <c r="A67" s="73"/>
      <c r="B67" s="40">
        <v>65</v>
      </c>
      <c r="C67" s="81">
        <v>685</v>
      </c>
      <c r="D67" s="74">
        <v>196</v>
      </c>
      <c r="E67" s="74">
        <v>374</v>
      </c>
      <c r="F67" s="74">
        <v>2</v>
      </c>
      <c r="G67" s="67">
        <v>102</v>
      </c>
      <c r="H67" s="74">
        <v>522</v>
      </c>
      <c r="I67" s="74">
        <v>142</v>
      </c>
      <c r="J67" s="74">
        <v>301</v>
      </c>
      <c r="K67" s="74">
        <v>1</v>
      </c>
      <c r="L67" s="74">
        <v>69</v>
      </c>
      <c r="M67" s="81">
        <v>0</v>
      </c>
      <c r="N67" s="74">
        <v>64.767641999999995</v>
      </c>
      <c r="O67" s="74">
        <v>290.83489600000001</v>
      </c>
      <c r="P67" s="74">
        <v>2.0833339999999998</v>
      </c>
      <c r="Q67" s="67">
        <v>96.181818000000007</v>
      </c>
      <c r="R67" s="74">
        <v>379.999999</v>
      </c>
      <c r="S67" s="74">
        <v>80.028473000000005</v>
      </c>
      <c r="T67" s="74">
        <v>34.545454999999997</v>
      </c>
      <c r="U67" s="74">
        <v>9.3366089999999993</v>
      </c>
      <c r="V67" s="81">
        <v>149.385751</v>
      </c>
      <c r="W67" s="74">
        <v>24.943940000000001</v>
      </c>
      <c r="X67" s="74">
        <v>11.203931000000001</v>
      </c>
      <c r="Y67" s="67">
        <v>2.800983</v>
      </c>
    </row>
    <row r="68" spans="1:25" x14ac:dyDescent="0.45">
      <c r="A68" s="73"/>
      <c r="B68" s="40">
        <v>66</v>
      </c>
      <c r="C68" s="81">
        <v>984</v>
      </c>
      <c r="D68" s="74">
        <v>434</v>
      </c>
      <c r="E68" s="74">
        <v>387</v>
      </c>
      <c r="F68" s="74">
        <v>7</v>
      </c>
      <c r="G68" s="67">
        <v>152</v>
      </c>
      <c r="H68" s="74">
        <v>734</v>
      </c>
      <c r="I68" s="74">
        <v>298</v>
      </c>
      <c r="J68" s="74">
        <v>311</v>
      </c>
      <c r="K68" s="74">
        <v>3</v>
      </c>
      <c r="L68" s="74">
        <v>119</v>
      </c>
      <c r="M68" s="81">
        <v>0</v>
      </c>
      <c r="N68" s="74">
        <v>168.40294299999999</v>
      </c>
      <c r="O68" s="74">
        <v>361.37323199999997</v>
      </c>
      <c r="P68" s="74">
        <v>0</v>
      </c>
      <c r="Q68" s="67">
        <v>28.090129000000001</v>
      </c>
      <c r="R68" s="74">
        <v>555.99999400000002</v>
      </c>
      <c r="S68" s="74">
        <v>177.42572799999999</v>
      </c>
      <c r="T68" s="74">
        <v>43.553331999999997</v>
      </c>
      <c r="U68" s="74">
        <v>12.046666999999999</v>
      </c>
      <c r="V68" s="81">
        <v>224.25333000000001</v>
      </c>
      <c r="W68" s="74">
        <v>52.608792000000001</v>
      </c>
      <c r="X68" s="74">
        <v>11.12</v>
      </c>
      <c r="Y68" s="67">
        <v>4.6333330000000004</v>
      </c>
    </row>
    <row r="69" spans="1:25" x14ac:dyDescent="0.45">
      <c r="A69" s="73"/>
      <c r="B69" s="40">
        <v>67</v>
      </c>
      <c r="C69" s="81">
        <v>1093</v>
      </c>
      <c r="D69" s="74">
        <v>664</v>
      </c>
      <c r="E69" s="74">
        <v>278</v>
      </c>
      <c r="F69" s="74">
        <v>12</v>
      </c>
      <c r="G69" s="67">
        <v>122</v>
      </c>
      <c r="H69" s="74">
        <v>791</v>
      </c>
      <c r="I69" s="74">
        <v>439</v>
      </c>
      <c r="J69" s="74">
        <v>232</v>
      </c>
      <c r="K69" s="74">
        <v>11</v>
      </c>
      <c r="L69" s="74">
        <v>96</v>
      </c>
      <c r="M69" s="81">
        <v>4</v>
      </c>
      <c r="N69" s="74">
        <v>200.23236399999999</v>
      </c>
      <c r="O69" s="74">
        <v>224.16510199999999</v>
      </c>
      <c r="P69" s="74">
        <v>22.916668000000001</v>
      </c>
      <c r="Q69" s="67">
        <v>133.81818200000001</v>
      </c>
      <c r="R69" s="74">
        <v>292.00000599999998</v>
      </c>
      <c r="S69" s="74">
        <v>86.770471000000001</v>
      </c>
      <c r="T69" s="74">
        <v>25.347216</v>
      </c>
      <c r="U69" s="74">
        <v>3.4382600000000001</v>
      </c>
      <c r="V69" s="81">
        <v>103.57237000000001</v>
      </c>
      <c r="W69" s="74">
        <v>16.444718999999999</v>
      </c>
      <c r="X69" s="74">
        <v>6.3458069999999998</v>
      </c>
      <c r="Y69" s="67">
        <v>0.89273499999999995</v>
      </c>
    </row>
    <row r="70" spans="1:25" x14ac:dyDescent="0.45">
      <c r="A70" s="73"/>
      <c r="B70" s="40">
        <v>68</v>
      </c>
      <c r="C70" s="81">
        <v>519</v>
      </c>
      <c r="D70" s="74">
        <v>181</v>
      </c>
      <c r="E70" s="74">
        <v>144</v>
      </c>
      <c r="F70" s="74">
        <v>12</v>
      </c>
      <c r="G70" s="67">
        <v>165</v>
      </c>
      <c r="H70" s="74">
        <v>358</v>
      </c>
      <c r="I70" s="74">
        <v>109</v>
      </c>
      <c r="J70" s="74">
        <v>115</v>
      </c>
      <c r="K70" s="74">
        <v>11</v>
      </c>
      <c r="L70" s="74">
        <v>114</v>
      </c>
      <c r="M70" s="81">
        <v>5</v>
      </c>
      <c r="N70" s="74">
        <v>61.597050000000003</v>
      </c>
      <c r="O70" s="74">
        <v>133.62674999999999</v>
      </c>
      <c r="P70" s="74">
        <v>0</v>
      </c>
      <c r="Q70" s="67">
        <v>26.909872</v>
      </c>
      <c r="R70" s="74">
        <v>1.0000020000000001</v>
      </c>
      <c r="S70" s="74">
        <v>0.31911200000000001</v>
      </c>
      <c r="T70" s="74">
        <v>7.8333E-2</v>
      </c>
      <c r="U70" s="74">
        <v>2.1666999999999999E-2</v>
      </c>
      <c r="V70" s="81">
        <v>0.40333400000000003</v>
      </c>
      <c r="W70" s="74">
        <v>9.4619999999999996E-2</v>
      </c>
      <c r="X70" s="74">
        <v>0.02</v>
      </c>
      <c r="Y70" s="67">
        <v>8.3330000000000001E-3</v>
      </c>
    </row>
    <row r="71" spans="1:25" x14ac:dyDescent="0.45">
      <c r="A71" s="73"/>
      <c r="B71" s="40">
        <v>69</v>
      </c>
      <c r="C71" s="81">
        <v>793</v>
      </c>
      <c r="D71" s="74">
        <v>233</v>
      </c>
      <c r="E71" s="74">
        <v>405</v>
      </c>
      <c r="F71" s="74">
        <v>4</v>
      </c>
      <c r="G71" s="67">
        <v>129</v>
      </c>
      <c r="H71" s="74">
        <v>601</v>
      </c>
      <c r="I71" s="74">
        <v>159</v>
      </c>
      <c r="J71" s="74">
        <v>326</v>
      </c>
      <c r="K71" s="74">
        <v>3</v>
      </c>
      <c r="L71" s="74">
        <v>99</v>
      </c>
      <c r="M71" s="81">
        <v>10</v>
      </c>
      <c r="N71" s="74">
        <v>70.313835999999995</v>
      </c>
      <c r="O71" s="74">
        <v>329.15993600000002</v>
      </c>
      <c r="P71" s="74">
        <v>10.3125</v>
      </c>
      <c r="Q71" s="67">
        <v>14.744681</v>
      </c>
      <c r="R71" s="74">
        <v>400.99999400000002</v>
      </c>
      <c r="S71" s="74">
        <v>91.939961999999994</v>
      </c>
      <c r="T71" s="74">
        <v>29.049716</v>
      </c>
      <c r="U71" s="74">
        <v>7.4048290000000003</v>
      </c>
      <c r="V71" s="81">
        <v>170.88067599999999</v>
      </c>
      <c r="W71" s="74">
        <v>23.460542</v>
      </c>
      <c r="X71" s="74">
        <v>8.5440339999999999</v>
      </c>
      <c r="Y71" s="67">
        <v>1.139205</v>
      </c>
    </row>
    <row r="72" spans="1:25" x14ac:dyDescent="0.45">
      <c r="A72" s="73"/>
      <c r="B72" s="40">
        <v>70</v>
      </c>
      <c r="C72" s="81">
        <v>0</v>
      </c>
      <c r="D72" s="74">
        <v>0</v>
      </c>
      <c r="E72" s="74">
        <v>0</v>
      </c>
      <c r="F72" s="74">
        <v>0</v>
      </c>
      <c r="G72" s="67">
        <v>0</v>
      </c>
      <c r="H72" s="74">
        <v>0</v>
      </c>
      <c r="I72" s="74">
        <v>0</v>
      </c>
      <c r="J72" s="74">
        <v>0</v>
      </c>
      <c r="K72" s="74">
        <v>0</v>
      </c>
      <c r="L72" s="74">
        <v>0</v>
      </c>
      <c r="M72" s="81">
        <v>0</v>
      </c>
      <c r="N72" s="74">
        <v>0</v>
      </c>
      <c r="O72" s="74">
        <v>0</v>
      </c>
      <c r="P72" s="74">
        <v>0</v>
      </c>
      <c r="Q72" s="67">
        <v>0</v>
      </c>
      <c r="R72" s="74">
        <v>1.0000020000000001</v>
      </c>
      <c r="S72" s="74">
        <v>0.26561099999999999</v>
      </c>
      <c r="T72" s="74">
        <v>0.107239</v>
      </c>
      <c r="U72" s="74">
        <v>4.0215000000000001E-2</v>
      </c>
      <c r="V72" s="81">
        <v>0.34316400000000002</v>
      </c>
      <c r="W72" s="74">
        <v>7.1625999999999995E-2</v>
      </c>
      <c r="X72" s="74">
        <v>3.2171999999999999E-2</v>
      </c>
      <c r="Y72" s="67">
        <v>1.6086E-2</v>
      </c>
    </row>
    <row r="73" spans="1:25" x14ac:dyDescent="0.45">
      <c r="A73" s="73"/>
      <c r="B73" s="40">
        <v>71</v>
      </c>
      <c r="C73" s="81">
        <v>724</v>
      </c>
      <c r="D73" s="74">
        <v>199</v>
      </c>
      <c r="E73" s="74">
        <v>433</v>
      </c>
      <c r="F73" s="74">
        <v>17</v>
      </c>
      <c r="G73" s="67">
        <v>66</v>
      </c>
      <c r="H73" s="74">
        <v>574</v>
      </c>
      <c r="I73" s="74">
        <v>139</v>
      </c>
      <c r="J73" s="74">
        <v>360</v>
      </c>
      <c r="K73" s="74">
        <v>15</v>
      </c>
      <c r="L73" s="74">
        <v>56</v>
      </c>
      <c r="M73" s="81">
        <v>2</v>
      </c>
      <c r="N73" s="74">
        <v>62.120392000000002</v>
      </c>
      <c r="O73" s="74">
        <v>399.28441700000002</v>
      </c>
      <c r="P73" s="74">
        <v>39.375</v>
      </c>
      <c r="Q73" s="67">
        <v>47.503546</v>
      </c>
      <c r="R73" s="74">
        <v>374.00000399999999</v>
      </c>
      <c r="S73" s="74">
        <v>86.400834000000003</v>
      </c>
      <c r="T73" s="74">
        <v>21.529323000000002</v>
      </c>
      <c r="U73" s="74">
        <v>9.9953880000000002</v>
      </c>
      <c r="V73" s="81">
        <v>158.493177</v>
      </c>
      <c r="W73" s="74">
        <v>26.072490999999999</v>
      </c>
      <c r="X73" s="74">
        <v>4.5016879999999997</v>
      </c>
      <c r="Y73" s="67">
        <v>4.2306489999999997</v>
      </c>
    </row>
    <row r="74" spans="1:25" x14ac:dyDescent="0.45">
      <c r="A74" s="73"/>
      <c r="B74" s="40">
        <v>72</v>
      </c>
      <c r="C74" s="81">
        <v>2384</v>
      </c>
      <c r="D74" s="74">
        <v>1510</v>
      </c>
      <c r="E74" s="74">
        <v>670</v>
      </c>
      <c r="F74" s="74">
        <v>33</v>
      </c>
      <c r="G74" s="67">
        <v>139</v>
      </c>
      <c r="H74" s="74">
        <v>1699</v>
      </c>
      <c r="I74" s="74">
        <v>922</v>
      </c>
      <c r="J74" s="74">
        <v>608</v>
      </c>
      <c r="K74" s="74">
        <v>26</v>
      </c>
      <c r="L74" s="74">
        <v>118</v>
      </c>
      <c r="M74" s="81">
        <v>6</v>
      </c>
      <c r="N74" s="74">
        <v>255.874199</v>
      </c>
      <c r="O74" s="74">
        <v>467.88273099999998</v>
      </c>
      <c r="P74" s="74">
        <v>96.451609000000005</v>
      </c>
      <c r="Q74" s="67">
        <v>80.736841999999996</v>
      </c>
      <c r="R74" s="74">
        <v>585</v>
      </c>
      <c r="S74" s="74">
        <v>108.395708</v>
      </c>
      <c r="T74" s="74">
        <v>15.708333</v>
      </c>
      <c r="U74" s="74">
        <v>11.335938000000001</v>
      </c>
      <c r="V74" s="81">
        <v>272.77604300000002</v>
      </c>
      <c r="W74" s="74">
        <v>30.519631</v>
      </c>
      <c r="X74" s="74">
        <v>5.3723960000000002</v>
      </c>
      <c r="Y74" s="67">
        <v>1.9635419999999999</v>
      </c>
    </row>
    <row r="75" spans="1:25" x14ac:dyDescent="0.45">
      <c r="A75" s="71"/>
      <c r="B75" s="40">
        <v>73</v>
      </c>
      <c r="C75" s="81">
        <v>1068</v>
      </c>
      <c r="D75" s="74">
        <v>744</v>
      </c>
      <c r="E75" s="74">
        <v>171</v>
      </c>
      <c r="F75" s="74">
        <v>10</v>
      </c>
      <c r="G75" s="67">
        <v>135</v>
      </c>
      <c r="H75" s="74">
        <v>726</v>
      </c>
      <c r="I75" s="74">
        <v>464</v>
      </c>
      <c r="J75" s="74">
        <v>144</v>
      </c>
      <c r="K75" s="74">
        <v>7</v>
      </c>
      <c r="L75" s="74">
        <v>108</v>
      </c>
      <c r="M75" s="81">
        <v>0</v>
      </c>
      <c r="N75" s="74">
        <v>205.19257500000001</v>
      </c>
      <c r="O75" s="74">
        <v>145.39580000000001</v>
      </c>
      <c r="P75" s="74">
        <v>24.0625</v>
      </c>
      <c r="Q75" s="67">
        <v>16.085106</v>
      </c>
      <c r="R75" s="74">
        <v>300.00000399999999</v>
      </c>
      <c r="S75" s="74">
        <v>77.757096000000004</v>
      </c>
      <c r="T75" s="74">
        <v>23.364432000000001</v>
      </c>
      <c r="U75" s="74">
        <v>4.6043919999999998</v>
      </c>
      <c r="V75" s="81">
        <v>119.02484200000001</v>
      </c>
      <c r="W75" s="74">
        <v>17.184429000000002</v>
      </c>
      <c r="X75" s="74">
        <v>6.3494099999999998</v>
      </c>
      <c r="Y75" s="67">
        <v>0.82616900000000004</v>
      </c>
    </row>
    <row r="76" spans="1:25" x14ac:dyDescent="0.45">
      <c r="A76" s="71"/>
      <c r="B76" s="40">
        <v>74</v>
      </c>
      <c r="C76" s="81">
        <v>988</v>
      </c>
      <c r="D76" s="74">
        <v>242</v>
      </c>
      <c r="E76" s="74">
        <v>653</v>
      </c>
      <c r="F76" s="74">
        <v>5</v>
      </c>
      <c r="G76" s="67">
        <v>83</v>
      </c>
      <c r="H76" s="74">
        <v>860</v>
      </c>
      <c r="I76" s="74">
        <v>159</v>
      </c>
      <c r="J76" s="74">
        <v>620</v>
      </c>
      <c r="K76" s="74">
        <v>5</v>
      </c>
      <c r="L76" s="74">
        <v>72</v>
      </c>
      <c r="M76" s="81">
        <v>0</v>
      </c>
      <c r="N76" s="74">
        <v>44.125808999999997</v>
      </c>
      <c r="O76" s="74">
        <v>477.11727400000001</v>
      </c>
      <c r="P76" s="74">
        <v>18.548386000000001</v>
      </c>
      <c r="Q76" s="67">
        <v>49.263157</v>
      </c>
      <c r="R76" s="74">
        <v>462</v>
      </c>
      <c r="S76" s="74">
        <v>97.402101999999999</v>
      </c>
      <c r="T76" s="74">
        <v>14.728730000000001</v>
      </c>
      <c r="U76" s="74">
        <v>5.1238530000000004</v>
      </c>
      <c r="V76" s="81">
        <v>226.90927500000001</v>
      </c>
      <c r="W76" s="74">
        <v>26.137627999999999</v>
      </c>
      <c r="X76" s="74">
        <v>7.7657160000000003</v>
      </c>
      <c r="Y76" s="67">
        <v>1.0364580000000001</v>
      </c>
    </row>
    <row r="77" spans="1:25" x14ac:dyDescent="0.45">
      <c r="A77" s="73"/>
      <c r="B77" s="40">
        <v>75</v>
      </c>
      <c r="C77" s="81">
        <v>819</v>
      </c>
      <c r="D77" s="74">
        <v>275</v>
      </c>
      <c r="E77" s="74">
        <v>377</v>
      </c>
      <c r="F77" s="74">
        <v>17</v>
      </c>
      <c r="G77" s="67">
        <v>130</v>
      </c>
      <c r="H77" s="74">
        <v>640</v>
      </c>
      <c r="I77" s="74">
        <v>215</v>
      </c>
      <c r="J77" s="74">
        <v>302</v>
      </c>
      <c r="K77" s="74">
        <v>15</v>
      </c>
      <c r="L77" s="74">
        <v>98</v>
      </c>
      <c r="M77" s="81">
        <v>5</v>
      </c>
      <c r="N77" s="74">
        <v>97.373189999999994</v>
      </c>
      <c r="O77" s="74">
        <v>356.15983999999997</v>
      </c>
      <c r="P77" s="74">
        <v>31.25</v>
      </c>
      <c r="Q77" s="67">
        <v>151.66666699999999</v>
      </c>
      <c r="R77" s="74">
        <v>398.99999200000002</v>
      </c>
      <c r="S77" s="74">
        <v>92.504579000000007</v>
      </c>
      <c r="T77" s="74">
        <v>20.163858999999999</v>
      </c>
      <c r="U77" s="74">
        <v>12.220521</v>
      </c>
      <c r="V77" s="81">
        <v>168.643182</v>
      </c>
      <c r="W77" s="74">
        <v>29.927952000000001</v>
      </c>
      <c r="X77" s="74">
        <v>3.0551300000000001</v>
      </c>
      <c r="Y77" s="67">
        <v>6.1102600000000002</v>
      </c>
    </row>
    <row r="78" spans="1:25" x14ac:dyDescent="0.45">
      <c r="A78" s="73"/>
      <c r="B78" s="40">
        <v>76</v>
      </c>
      <c r="C78" s="81">
        <v>921</v>
      </c>
      <c r="D78" s="74">
        <v>402</v>
      </c>
      <c r="E78" s="74">
        <v>413</v>
      </c>
      <c r="F78" s="74">
        <v>12</v>
      </c>
      <c r="G78" s="67">
        <v>88</v>
      </c>
      <c r="H78" s="74">
        <v>746</v>
      </c>
      <c r="I78" s="74">
        <v>280</v>
      </c>
      <c r="J78" s="74">
        <v>383</v>
      </c>
      <c r="K78" s="74">
        <v>4</v>
      </c>
      <c r="L78" s="74">
        <v>74</v>
      </c>
      <c r="M78" s="81">
        <v>4</v>
      </c>
      <c r="N78" s="74">
        <v>200.55453299999999</v>
      </c>
      <c r="O78" s="74">
        <v>361.493425</v>
      </c>
      <c r="P78" s="74">
        <v>4.1666670000000003</v>
      </c>
      <c r="Q78" s="67">
        <v>58.892730999999998</v>
      </c>
      <c r="R78" s="74">
        <v>539.74671499999999</v>
      </c>
      <c r="S78" s="74">
        <v>110.729232</v>
      </c>
      <c r="T78" s="74">
        <v>21.493859</v>
      </c>
      <c r="U78" s="74">
        <v>8.3921840000000003</v>
      </c>
      <c r="V78" s="81">
        <v>274.127183</v>
      </c>
      <c r="W78" s="74">
        <v>33.550440999999999</v>
      </c>
      <c r="X78" s="74">
        <v>10.180967000000001</v>
      </c>
      <c r="Y78" s="67">
        <v>2.2796050000000001</v>
      </c>
    </row>
    <row r="79" spans="1:25" x14ac:dyDescent="0.45">
      <c r="A79" s="73"/>
      <c r="B79" s="40">
        <v>77</v>
      </c>
      <c r="C79" s="81">
        <v>539</v>
      </c>
      <c r="D79" s="74">
        <v>394</v>
      </c>
      <c r="E79" s="74">
        <v>71</v>
      </c>
      <c r="F79" s="74">
        <v>6</v>
      </c>
      <c r="G79" s="67">
        <v>38</v>
      </c>
      <c r="H79" s="74">
        <v>409</v>
      </c>
      <c r="I79" s="74">
        <v>295</v>
      </c>
      <c r="J79" s="74">
        <v>56</v>
      </c>
      <c r="K79" s="74">
        <v>6</v>
      </c>
      <c r="L79" s="74">
        <v>32</v>
      </c>
      <c r="M79" s="81">
        <v>1</v>
      </c>
      <c r="N79" s="74">
        <v>211.29852</v>
      </c>
      <c r="O79" s="74">
        <v>52.855437000000002</v>
      </c>
      <c r="P79" s="74">
        <v>6.2500010000000001</v>
      </c>
      <c r="Q79" s="67">
        <v>25.467129</v>
      </c>
      <c r="R79" s="74">
        <v>141.84429600000001</v>
      </c>
      <c r="S79" s="74">
        <v>57.716813000000002</v>
      </c>
      <c r="T79" s="74">
        <v>8.5635960000000004</v>
      </c>
      <c r="U79" s="74">
        <v>4.8267540000000002</v>
      </c>
      <c r="V79" s="81">
        <v>50.291665000000002</v>
      </c>
      <c r="W79" s="74">
        <v>15.079167</v>
      </c>
      <c r="X79" s="74">
        <v>3.2697370000000001</v>
      </c>
      <c r="Y79" s="67">
        <v>1.401316</v>
      </c>
    </row>
    <row r="80" spans="1:25" ht="12" thickBot="1" x14ac:dyDescent="0.5">
      <c r="A80" s="75"/>
      <c r="B80" s="76">
        <v>78</v>
      </c>
      <c r="C80" s="82">
        <v>1491</v>
      </c>
      <c r="D80" s="77">
        <v>742</v>
      </c>
      <c r="E80" s="77">
        <v>471</v>
      </c>
      <c r="F80" s="77">
        <v>17</v>
      </c>
      <c r="G80" s="78">
        <v>234</v>
      </c>
      <c r="H80" s="77">
        <v>1126</v>
      </c>
      <c r="I80" s="77">
        <v>507</v>
      </c>
      <c r="J80" s="77">
        <v>398</v>
      </c>
      <c r="K80" s="77">
        <v>14</v>
      </c>
      <c r="L80" s="77">
        <v>183</v>
      </c>
      <c r="M80" s="82">
        <v>4</v>
      </c>
      <c r="N80" s="77">
        <v>363.14695</v>
      </c>
      <c r="O80" s="77">
        <v>375.65113000000002</v>
      </c>
      <c r="P80" s="77">
        <v>14.583334000000001</v>
      </c>
      <c r="Q80" s="78">
        <v>145.640139</v>
      </c>
      <c r="R80" s="77">
        <v>538.40899300000001</v>
      </c>
      <c r="S80" s="77">
        <v>219.08002500000001</v>
      </c>
      <c r="T80" s="77">
        <v>32.505482999999998</v>
      </c>
      <c r="U80" s="77">
        <v>18.321272</v>
      </c>
      <c r="V80" s="82">
        <v>190.895836</v>
      </c>
      <c r="W80" s="77">
        <v>57.237124000000001</v>
      </c>
      <c r="X80" s="77">
        <v>12.411185</v>
      </c>
      <c r="Y80" s="78">
        <v>5.3190790000000003</v>
      </c>
    </row>
    <row r="82" spans="2:25" x14ac:dyDescent="0.45">
      <c r="B82" s="36" t="s">
        <v>0</v>
      </c>
      <c r="C82" s="42">
        <f>SUM(C3:C81)</f>
        <v>77264</v>
      </c>
      <c r="D82" s="66">
        <f t="shared" ref="D82:Y82" si="0">SUM(D3:D81)</f>
        <v>19024</v>
      </c>
      <c r="E82" s="66">
        <f t="shared" si="0"/>
        <v>44177</v>
      </c>
      <c r="F82" s="66">
        <f t="shared" si="0"/>
        <v>1380</v>
      </c>
      <c r="G82" s="67">
        <f t="shared" si="0"/>
        <v>11363</v>
      </c>
      <c r="H82" s="66">
        <f t="shared" si="0"/>
        <v>58149</v>
      </c>
      <c r="I82" s="66">
        <f t="shared" si="0"/>
        <v>12645</v>
      </c>
      <c r="J82" s="66">
        <f t="shared" si="0"/>
        <v>35071</v>
      </c>
      <c r="K82" s="66">
        <f t="shared" si="0"/>
        <v>1007</v>
      </c>
      <c r="L82" s="66">
        <f t="shared" si="0"/>
        <v>8524</v>
      </c>
      <c r="M82" s="66">
        <f t="shared" si="0"/>
        <v>194</v>
      </c>
      <c r="N82" s="66">
        <f t="shared" si="0"/>
        <v>8087.6616740000027</v>
      </c>
      <c r="O82" s="66">
        <f t="shared" si="0"/>
        <v>34628.256402999999</v>
      </c>
      <c r="P82" s="66">
        <f t="shared" si="0"/>
        <v>1308.23487</v>
      </c>
      <c r="Q82" s="67">
        <f t="shared" si="0"/>
        <v>7702.8239850000018</v>
      </c>
      <c r="R82" s="66">
        <f t="shared" si="0"/>
        <v>38782.999960999994</v>
      </c>
      <c r="S82" s="66">
        <f t="shared" si="0"/>
        <v>5578.8770710000017</v>
      </c>
      <c r="T82" s="66">
        <f t="shared" si="0"/>
        <v>2605.9999939999993</v>
      </c>
      <c r="U82" s="66">
        <f t="shared" si="0"/>
        <v>534.000001</v>
      </c>
      <c r="V82" s="66">
        <f t="shared" si="0"/>
        <v>16886.999956</v>
      </c>
      <c r="W82" s="66">
        <f t="shared" si="0"/>
        <v>1684.6093730000002</v>
      </c>
      <c r="X82" s="66">
        <f t="shared" si="0"/>
        <v>875.99999999999977</v>
      </c>
      <c r="Y82" s="66">
        <f t="shared" si="0"/>
        <v>168.99999800000003</v>
      </c>
    </row>
  </sheetData>
  <sheetProtection sheet="1" objects="1" scenarios="1" selectLockedCells="1"/>
  <protectedRanges>
    <protectedRange sqref="A3:A80" name="Range1_2"/>
  </protectedRanges>
  <mergeCells count="6">
    <mergeCell ref="AA1:AL1"/>
    <mergeCell ref="C1:G1"/>
    <mergeCell ref="H1:L1"/>
    <mergeCell ref="M1:Q1"/>
    <mergeCell ref="V1:Y1"/>
    <mergeCell ref="R1:U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Normal="100" workbookViewId="0">
      <selection activeCell="A4" sqref="A4:H5"/>
    </sheetView>
  </sheetViews>
  <sheetFormatPr defaultColWidth="9.109375" defaultRowHeight="12.9" x14ac:dyDescent="0.5"/>
  <cols>
    <col min="1" max="1" width="11.5546875" style="47" customWidth="1"/>
    <col min="2" max="2" width="13.6640625" style="47" customWidth="1"/>
    <col min="3" max="3" width="8.21875" style="47" bestFit="1" customWidth="1"/>
    <col min="4" max="4" width="6.21875" style="47" bestFit="1" customWidth="1"/>
    <col min="5" max="5" width="6.21875" style="47" customWidth="1"/>
    <col min="6" max="6" width="6.21875" style="47" bestFit="1" customWidth="1"/>
    <col min="7" max="7" width="6.21875" style="47" customWidth="1"/>
    <col min="8" max="8" width="13.44140625" style="47" bestFit="1" customWidth="1"/>
    <col min="9" max="9" width="8.77734375" style="47" bestFit="1" customWidth="1"/>
    <col min="10" max="10" width="10.109375" style="47" bestFit="1" customWidth="1"/>
    <col min="11" max="11" width="8" style="47" bestFit="1" customWidth="1"/>
    <col min="12" max="12" width="8" style="47" customWidth="1"/>
    <col min="13" max="13" width="8" style="47" bestFit="1" customWidth="1"/>
    <col min="14" max="14" width="8" style="47" customWidth="1"/>
    <col min="15" max="15" width="13.109375" style="47" customWidth="1"/>
    <col min="16" max="17" width="8" style="47" bestFit="1" customWidth="1"/>
    <col min="18" max="18" width="8" style="47" customWidth="1"/>
    <col min="19" max="19" width="10.109375" style="47" bestFit="1" customWidth="1"/>
    <col min="20" max="20" width="6.44140625" style="47" bestFit="1" customWidth="1"/>
    <col min="21" max="21" width="9.109375" style="47" bestFit="1" customWidth="1"/>
    <col min="22" max="22" width="7.44140625" style="47" bestFit="1" customWidth="1"/>
    <col min="23" max="23" width="6.77734375" style="47" bestFit="1" customWidth="1"/>
    <col min="24" max="24" width="5.44140625" style="47" bestFit="1" customWidth="1"/>
    <col min="25" max="16384" width="9.109375" style="47"/>
  </cols>
  <sheetData>
    <row r="1" spans="1:18" s="52" customFormat="1" ht="14.4" x14ac:dyDescent="0.55000000000000004">
      <c r="A1" s="51" t="s">
        <v>36</v>
      </c>
      <c r="B1" s="59"/>
      <c r="G1" s="60" t="s">
        <v>37</v>
      </c>
      <c r="H1" s="54">
        <f>I9/4</f>
        <v>19316</v>
      </c>
    </row>
    <row r="2" spans="1:18" s="52" customFormat="1" ht="14.4" x14ac:dyDescent="0.55000000000000004">
      <c r="A2" s="51"/>
      <c r="B2" s="59"/>
      <c r="H2" s="53"/>
      <c r="I2" s="54"/>
    </row>
    <row r="3" spans="1:18" s="52" customFormat="1" ht="14.4" x14ac:dyDescent="0.55000000000000004">
      <c r="A3" s="51" t="s">
        <v>57</v>
      </c>
      <c r="B3" s="59"/>
    </row>
    <row r="4" spans="1:18" s="52" customFormat="1" ht="14.4" x14ac:dyDescent="0.55000000000000004">
      <c r="A4" s="97" t="s">
        <v>38</v>
      </c>
      <c r="B4" s="97"/>
      <c r="C4" s="97"/>
      <c r="D4" s="97"/>
      <c r="E4" s="97"/>
      <c r="F4" s="97"/>
      <c r="G4" s="97"/>
      <c r="H4" s="97"/>
    </row>
    <row r="5" spans="1:18" s="52" customFormat="1" ht="14.4" x14ac:dyDescent="0.55000000000000004">
      <c r="A5" s="97"/>
      <c r="B5" s="97"/>
      <c r="C5" s="97"/>
      <c r="D5" s="97"/>
      <c r="E5" s="97"/>
      <c r="F5" s="97"/>
      <c r="G5" s="97"/>
      <c r="H5" s="97"/>
    </row>
    <row r="6" spans="1:18" s="49" customFormat="1" ht="13.2" thickBot="1" x14ac:dyDescent="0.55000000000000004">
      <c r="A6" s="48"/>
      <c r="B6" s="48"/>
      <c r="C6" s="48"/>
      <c r="D6" s="48"/>
      <c r="E6" s="48"/>
      <c r="F6" s="48"/>
      <c r="G6" s="48"/>
      <c r="H6" s="48"/>
    </row>
    <row r="7" spans="1:18" ht="13.2" thickBot="1" x14ac:dyDescent="0.55000000000000004">
      <c r="C7" s="98" t="s">
        <v>50</v>
      </c>
      <c r="D7" s="99"/>
      <c r="E7" s="99"/>
      <c r="F7" s="99"/>
      <c r="G7" s="99"/>
      <c r="H7" s="99"/>
      <c r="I7" s="100"/>
      <c r="J7" s="98" t="s">
        <v>51</v>
      </c>
      <c r="K7" s="99"/>
      <c r="L7" s="99"/>
      <c r="M7" s="99"/>
      <c r="N7" s="99"/>
      <c r="O7" s="99"/>
      <c r="P7" s="100"/>
    </row>
    <row r="8" spans="1:18" ht="13.2" thickBot="1" x14ac:dyDescent="0.55000000000000004">
      <c r="A8" s="6" t="s">
        <v>39</v>
      </c>
      <c r="B8" s="6" t="s">
        <v>40</v>
      </c>
      <c r="C8" s="28">
        <v>1</v>
      </c>
      <c r="D8" s="29">
        <v>2</v>
      </c>
      <c r="E8" s="29">
        <v>3</v>
      </c>
      <c r="F8" s="29">
        <v>4</v>
      </c>
      <c r="G8" s="31">
        <v>5</v>
      </c>
      <c r="H8" s="30" t="s">
        <v>52</v>
      </c>
      <c r="I8" s="30" t="s">
        <v>0</v>
      </c>
      <c r="J8" s="28">
        <f>C8</f>
        <v>1</v>
      </c>
      <c r="K8" s="29">
        <f>D8</f>
        <v>2</v>
      </c>
      <c r="L8" s="29"/>
      <c r="M8" s="29">
        <f t="shared" ref="M8:N8" si="0">F8</f>
        <v>4</v>
      </c>
      <c r="N8" s="31">
        <f t="shared" si="0"/>
        <v>5</v>
      </c>
      <c r="O8" s="30" t="s">
        <v>52</v>
      </c>
      <c r="P8" s="30" t="s">
        <v>0</v>
      </c>
    </row>
    <row r="9" spans="1:18" ht="13.2" customHeight="1" x14ac:dyDescent="0.5">
      <c r="A9" s="105" t="s">
        <v>23</v>
      </c>
      <c r="B9" s="61" t="s">
        <v>41</v>
      </c>
      <c r="C9" s="8">
        <f>SUMIF(Asignaciones!$A$3:$A$80,"=1",Asignaciones!$C$3:$C$80)</f>
        <v>0</v>
      </c>
      <c r="D9" s="9">
        <f>SUMIF(Asignaciones!$A$3:$A$80,"=2",Asignaciones!$C$3:$C$80)</f>
        <v>0</v>
      </c>
      <c r="E9" s="9">
        <f>SUMIF(Asignaciones!$A$3:$A$80,"=3",Asignaciones!$C$3:$C$80)</f>
        <v>0</v>
      </c>
      <c r="F9" s="9">
        <f>SUMIF(Asignaciones!$A$3:$A$80,"=4",Asignaciones!$C$3:$C$80)</f>
        <v>0</v>
      </c>
      <c r="G9" s="32">
        <f>SUMIF(Asignaciones!$A$3:$A$80,"=5",Asignaciones!$C$3:$C$80)</f>
        <v>0</v>
      </c>
      <c r="H9" s="10">
        <f>I9-SUM(C9:G9)</f>
        <v>77264</v>
      </c>
      <c r="I9" s="10">
        <f>Asignaciones!C82</f>
        <v>77264</v>
      </c>
      <c r="J9" s="11"/>
      <c r="K9" s="12"/>
      <c r="L9" s="12"/>
      <c r="M9" s="12"/>
      <c r="N9" s="12"/>
      <c r="O9" s="44"/>
      <c r="P9" s="13"/>
      <c r="R9" s="7"/>
    </row>
    <row r="10" spans="1:18" ht="25.8" x14ac:dyDescent="0.5">
      <c r="A10" s="106"/>
      <c r="B10" s="62" t="s">
        <v>42</v>
      </c>
      <c r="C10" s="14">
        <f>C9-$H$1</f>
        <v>-19316</v>
      </c>
      <c r="D10" s="15">
        <f>D9-$H$1</f>
        <v>-19316</v>
      </c>
      <c r="E10" s="15">
        <f>E9-$H$1</f>
        <v>-19316</v>
      </c>
      <c r="F10" s="15">
        <f>F9-$H$1</f>
        <v>-19316</v>
      </c>
      <c r="G10" s="33">
        <f>G9-$H$1</f>
        <v>-19316</v>
      </c>
      <c r="H10" s="16"/>
      <c r="I10" s="16">
        <f>MAX(C10:G10)-MIN(C10:G10)</f>
        <v>0</v>
      </c>
      <c r="J10" s="17">
        <f>C10/$H$1</f>
        <v>-1</v>
      </c>
      <c r="K10" s="18">
        <f>D10/$H$1</f>
        <v>-1</v>
      </c>
      <c r="L10" s="18">
        <f>E10/$H$1</f>
        <v>-1</v>
      </c>
      <c r="M10" s="18">
        <f>F10/$H$1</f>
        <v>-1</v>
      </c>
      <c r="N10" s="18">
        <f>G10/$H$1</f>
        <v>-1</v>
      </c>
      <c r="O10" s="45"/>
      <c r="P10" s="27">
        <f>I10/$H$1</f>
        <v>0</v>
      </c>
      <c r="R10" s="7"/>
    </row>
    <row r="11" spans="1:18" x14ac:dyDescent="0.5">
      <c r="A11" s="106"/>
      <c r="B11" s="63" t="s">
        <v>43</v>
      </c>
      <c r="C11" s="14">
        <f>SUMIF(Asignaciones!$A$3:$A$80,"=1",Asignaciones!$D$3:$D$80)</f>
        <v>0</v>
      </c>
      <c r="D11" s="15">
        <f>SUMIF(Asignaciones!$A$3:$A$80,"=2",Asignaciones!$D$3:$D$80)</f>
        <v>0</v>
      </c>
      <c r="E11" s="15">
        <f>SUMIF(Asignaciones!$A$3:$A$80,"=3",Asignaciones!$D$3:$D$80)</f>
        <v>0</v>
      </c>
      <c r="F11" s="15">
        <f>SUMIF(Asignaciones!$A$3:$A$80,"=4",Asignaciones!$D$3:$D$80)</f>
        <v>0</v>
      </c>
      <c r="G11" s="33">
        <f>SUMIF(Asignaciones!$A$3:$A$80,"=5",Asignaciones!$D$3:$D$80)</f>
        <v>0</v>
      </c>
      <c r="H11" s="16">
        <f t="shared" ref="H11:H32" si="1">I11-SUM(C11:G11)</f>
        <v>19024</v>
      </c>
      <c r="I11" s="84">
        <v>19024</v>
      </c>
      <c r="J11" s="17">
        <f t="shared" ref="J11:N13" si="2">C11/C$8</f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45" t="e">
        <f>IF(H11&gt;0,H11/H$8,"")</f>
        <v>#VALUE!</v>
      </c>
      <c r="P11" s="19" t="e">
        <f>I11/I$8</f>
        <v>#VALUE!</v>
      </c>
      <c r="R11" s="7"/>
    </row>
    <row r="12" spans="1:18" x14ac:dyDescent="0.5">
      <c r="A12" s="106"/>
      <c r="B12" s="63" t="s">
        <v>44</v>
      </c>
      <c r="C12" s="14">
        <f>SUMIF(Asignaciones!$A$3:$A$80,"=1",Asignaciones!$E$3:$E$80)</f>
        <v>0</v>
      </c>
      <c r="D12" s="15">
        <f>SUMIF(Asignaciones!$A$3:$A$80,"=2",Asignaciones!$E$3:$E$80)</f>
        <v>0</v>
      </c>
      <c r="E12" s="15">
        <f>SUMIF(Asignaciones!$A$3:$A$80,"=3",Asignaciones!$E$3:$E$80)</f>
        <v>0</v>
      </c>
      <c r="F12" s="15">
        <f>SUMIF(Asignaciones!$A$3:$A$80,"=4",Asignaciones!$E$3:$E$80)</f>
        <v>0</v>
      </c>
      <c r="G12" s="33">
        <f>SUMIF(Asignaciones!$A$3:$A$80,"=5",Asignaciones!$E$3:$E$80)</f>
        <v>0</v>
      </c>
      <c r="H12" s="16">
        <f t="shared" si="1"/>
        <v>44177</v>
      </c>
      <c r="I12" s="84">
        <v>44177</v>
      </c>
      <c r="J12" s="17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45" t="e">
        <f>IF(H12&gt;0,H12/H$8,"")</f>
        <v>#VALUE!</v>
      </c>
      <c r="P12" s="19" t="e">
        <f>I12/I$8</f>
        <v>#VALUE!</v>
      </c>
      <c r="R12" s="7"/>
    </row>
    <row r="13" spans="1:18" x14ac:dyDescent="0.5">
      <c r="A13" s="106"/>
      <c r="B13" s="63" t="s">
        <v>45</v>
      </c>
      <c r="C13" s="14">
        <f>SUMIF(Asignaciones!$A$3:$A$80,"=1",Asignaciones!$F$3:$F$80)</f>
        <v>0</v>
      </c>
      <c r="D13" s="15">
        <f>SUMIF(Asignaciones!$A$3:$A$80,"=2",Asignaciones!$F$3:$F$80)</f>
        <v>0</v>
      </c>
      <c r="E13" s="15">
        <f>SUMIF(Asignaciones!$A$3:$A$80,"=3",Asignaciones!$F$3:$F$80)</f>
        <v>0</v>
      </c>
      <c r="F13" s="15">
        <f>SUMIF(Asignaciones!$A$3:$A$80,"=4",Asignaciones!$F$3:$F$80)</f>
        <v>0</v>
      </c>
      <c r="G13" s="33">
        <f>SUMIF(Asignaciones!$A$3:$A$80,"=5",Asignaciones!$F$3:$F$80)</f>
        <v>0</v>
      </c>
      <c r="H13" s="16">
        <f t="shared" si="1"/>
        <v>1380</v>
      </c>
      <c r="I13" s="84">
        <v>1380</v>
      </c>
      <c r="J13" s="17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45" t="e">
        <f>IF(H13&gt;0,H13/H$8,"")</f>
        <v>#VALUE!</v>
      </c>
      <c r="P13" s="19" t="e">
        <f>I13/I$8</f>
        <v>#VALUE!</v>
      </c>
      <c r="R13" s="7"/>
    </row>
    <row r="14" spans="1:18" ht="13.2" thickBot="1" x14ac:dyDescent="0.55000000000000004">
      <c r="A14" s="107"/>
      <c r="B14" s="64" t="s">
        <v>32</v>
      </c>
      <c r="C14" s="14">
        <f>SUMIF(Asignaciones!$A$3:$A$80,"=1",Asignaciones!$G$3:$G$80)</f>
        <v>0</v>
      </c>
      <c r="D14" s="15">
        <f>SUMIF(Asignaciones!$A$3:$A$80,"=2",Asignaciones!$G$3:$G$80)</f>
        <v>0</v>
      </c>
      <c r="E14" s="15">
        <f>SUMIF(Asignaciones!$A$3:$A$80,"=3",Asignaciones!$G$3:$G$80)</f>
        <v>0</v>
      </c>
      <c r="F14" s="15">
        <f>SUMIF(Asignaciones!$A$3:$A$80,"=4",Asignaciones!$G$3:$G$80)</f>
        <v>0</v>
      </c>
      <c r="G14" s="33">
        <f>SUMIF(Asignaciones!$A$3:$A$80,"=5",Asignaciones!$G$3:$G$80)</f>
        <v>0</v>
      </c>
      <c r="H14" s="16">
        <f t="shared" si="1"/>
        <v>11363</v>
      </c>
      <c r="I14" s="85">
        <v>11363</v>
      </c>
      <c r="J14" s="17">
        <f>C14/C$8</f>
        <v>0</v>
      </c>
      <c r="K14" s="18">
        <f>D14/D$8</f>
        <v>0</v>
      </c>
      <c r="L14" s="18">
        <f>E14/E$8</f>
        <v>0</v>
      </c>
      <c r="M14" s="18">
        <f>F14/F$8</f>
        <v>0</v>
      </c>
      <c r="N14" s="18">
        <f>G14/G$8</f>
        <v>0</v>
      </c>
      <c r="O14" s="35" t="e">
        <f>IF(H14&gt;0,H14/H$8,"")</f>
        <v>#VALUE!</v>
      </c>
      <c r="P14" s="19" t="e">
        <f>I14/I$8</f>
        <v>#VALUE!</v>
      </c>
      <c r="R14" s="7"/>
    </row>
    <row r="15" spans="1:18" ht="13.2" customHeight="1" x14ac:dyDescent="0.5">
      <c r="A15" s="102" t="s">
        <v>24</v>
      </c>
      <c r="B15" s="61" t="s">
        <v>46</v>
      </c>
      <c r="C15" s="8">
        <f>SUMIF(Asignaciones!$A$3:$A$80,"=1",Asignaciones!$H$3:$H$80)</f>
        <v>0</v>
      </c>
      <c r="D15" s="9">
        <f>SUMIF(Asignaciones!$A$3:$A$80,"=2",Asignaciones!$H$3:$H$80)</f>
        <v>0</v>
      </c>
      <c r="E15" s="9">
        <f>SUMIF(Asignaciones!$A$3:$A$80,"=3",Asignaciones!$H$3:$H$80)</f>
        <v>0</v>
      </c>
      <c r="F15" s="9">
        <f>SUMIF(Asignaciones!$A$3:$A$80,"=4",Asignaciones!$H$3:$H$80)</f>
        <v>0</v>
      </c>
      <c r="G15" s="32">
        <f>SUMIF(Asignaciones!$A$3:$A$80,"=5",Asignaciones!$H$3:$H$80)</f>
        <v>0</v>
      </c>
      <c r="H15" s="10">
        <f t="shared" si="1"/>
        <v>58149</v>
      </c>
      <c r="I15" s="86">
        <v>58149</v>
      </c>
      <c r="J15" s="11"/>
      <c r="K15" s="12"/>
      <c r="L15" s="12"/>
      <c r="M15" s="12"/>
      <c r="N15" s="12"/>
      <c r="O15" s="45"/>
      <c r="P15" s="26"/>
      <c r="R15" s="7"/>
    </row>
    <row r="16" spans="1:18" x14ac:dyDescent="0.5">
      <c r="A16" s="103"/>
      <c r="B16" s="63" t="s">
        <v>43</v>
      </c>
      <c r="C16" s="14">
        <f>SUMIF(Asignaciones!$A$3:$A$80,"=1",Asignaciones!$I$3:$I$80)</f>
        <v>0</v>
      </c>
      <c r="D16" s="15">
        <f>SUMIF(Asignaciones!$A$3:$A$80,"=2",Asignaciones!$I$3:$I$80)</f>
        <v>0</v>
      </c>
      <c r="E16" s="15">
        <f>SUMIF(Asignaciones!$A$3:$A$80,"=3",Asignaciones!$I$3:$I$80)</f>
        <v>0</v>
      </c>
      <c r="F16" s="15">
        <f>SUMIF(Asignaciones!$A$3:$A$80,"=4",Asignaciones!$I$3:$I$80)</f>
        <v>0</v>
      </c>
      <c r="G16" s="33">
        <f>SUMIF(Asignaciones!$A$3:$A$80,"=5",Asignaciones!$I$3:$I$80)</f>
        <v>0</v>
      </c>
      <c r="H16" s="16">
        <f t="shared" si="1"/>
        <v>12645</v>
      </c>
      <c r="I16" s="86">
        <v>12645</v>
      </c>
      <c r="J16" s="17" t="e">
        <f t="shared" ref="J16:N18" si="3">C16/C$14</f>
        <v>#DIV/0!</v>
      </c>
      <c r="K16" s="18" t="e">
        <f t="shared" si="3"/>
        <v>#DIV/0!</v>
      </c>
      <c r="L16" s="18" t="e">
        <f t="shared" si="3"/>
        <v>#DIV/0!</v>
      </c>
      <c r="M16" s="18" t="e">
        <f t="shared" si="3"/>
        <v>#DIV/0!</v>
      </c>
      <c r="N16" s="18" t="e">
        <f t="shared" si="3"/>
        <v>#DIV/0!</v>
      </c>
      <c r="O16" s="45" t="e">
        <f>IF(H16&gt;0,H16/H$8,"")</f>
        <v>#VALUE!</v>
      </c>
      <c r="P16" s="19">
        <f>I16/I$14</f>
        <v>1.1128223180498107</v>
      </c>
      <c r="R16" s="7"/>
    </row>
    <row r="17" spans="1:18" x14ac:dyDescent="0.5">
      <c r="A17" s="103"/>
      <c r="B17" s="63" t="s">
        <v>44</v>
      </c>
      <c r="C17" s="14">
        <f>SUMIF(Asignaciones!$A$3:$A$80,"=1",Asignaciones!$J$3:$J$80)</f>
        <v>0</v>
      </c>
      <c r="D17" s="15">
        <f>SUMIF(Asignaciones!$A$3:$A$80,"=2",Asignaciones!$J$3:$J$80)</f>
        <v>0</v>
      </c>
      <c r="E17" s="15">
        <f>SUMIF(Asignaciones!$A$3:$A$80,"=3",Asignaciones!$J$3:$J$80)</f>
        <v>0</v>
      </c>
      <c r="F17" s="15">
        <f>SUMIF(Asignaciones!$A$3:$A$80,"=4",Asignaciones!$J$3:$J$80)</f>
        <v>0</v>
      </c>
      <c r="G17" s="33">
        <f>SUMIF(Asignaciones!$A$3:$A$80,"=5",Asignaciones!$J$3:$J$80)</f>
        <v>0</v>
      </c>
      <c r="H17" s="16">
        <f t="shared" si="1"/>
        <v>35071</v>
      </c>
      <c r="I17" s="86">
        <v>35071</v>
      </c>
      <c r="J17" s="17" t="e">
        <f t="shared" si="3"/>
        <v>#DIV/0!</v>
      </c>
      <c r="K17" s="18" t="e">
        <f t="shared" si="3"/>
        <v>#DIV/0!</v>
      </c>
      <c r="L17" s="18" t="e">
        <f t="shared" si="3"/>
        <v>#DIV/0!</v>
      </c>
      <c r="M17" s="18" t="e">
        <f t="shared" si="3"/>
        <v>#DIV/0!</v>
      </c>
      <c r="N17" s="18" t="e">
        <f t="shared" si="3"/>
        <v>#DIV/0!</v>
      </c>
      <c r="O17" s="45" t="e">
        <f>IF(H17&gt;0,H17/H$8,"")</f>
        <v>#VALUE!</v>
      </c>
      <c r="P17" s="19">
        <f>I17/I$14</f>
        <v>3.0864208395670159</v>
      </c>
      <c r="R17" s="7"/>
    </row>
    <row r="18" spans="1:18" x14ac:dyDescent="0.5">
      <c r="A18" s="103"/>
      <c r="B18" s="63" t="s">
        <v>45</v>
      </c>
      <c r="C18" s="14">
        <f>SUMIF(Asignaciones!$A$3:$A$80,"=1",Asignaciones!$K$3:$K$80)</f>
        <v>0</v>
      </c>
      <c r="D18" s="15">
        <f>SUMIF(Asignaciones!$A$3:$A$80,"=2",Asignaciones!$K$3:$K$80)</f>
        <v>0</v>
      </c>
      <c r="E18" s="15">
        <f>SUMIF(Asignaciones!$A$3:$A$80,"=3",Asignaciones!$K$3:$K$80)</f>
        <v>0</v>
      </c>
      <c r="F18" s="15">
        <f>SUMIF(Asignaciones!$A$3:$A$80,"=4",Asignaciones!$K$3:$K$80)</f>
        <v>0</v>
      </c>
      <c r="G18" s="33">
        <f>SUMIF(Asignaciones!$A$3:$A$80,"=5",Asignaciones!$K$3:$K$80)</f>
        <v>0</v>
      </c>
      <c r="H18" s="16">
        <f t="shared" si="1"/>
        <v>1007</v>
      </c>
      <c r="I18" s="86">
        <v>1007</v>
      </c>
      <c r="J18" s="17" t="e">
        <f t="shared" si="3"/>
        <v>#DIV/0!</v>
      </c>
      <c r="K18" s="18" t="e">
        <f t="shared" si="3"/>
        <v>#DIV/0!</v>
      </c>
      <c r="L18" s="18" t="e">
        <f t="shared" si="3"/>
        <v>#DIV/0!</v>
      </c>
      <c r="M18" s="18" t="e">
        <f t="shared" si="3"/>
        <v>#DIV/0!</v>
      </c>
      <c r="N18" s="18" t="e">
        <f t="shared" si="3"/>
        <v>#DIV/0!</v>
      </c>
      <c r="O18" s="45" t="e">
        <f>IF(H18&gt;0,H18/H$8,"")</f>
        <v>#VALUE!</v>
      </c>
      <c r="P18" s="19">
        <f>I18/I$14</f>
        <v>8.8620962773915346E-2</v>
      </c>
      <c r="R18" s="7"/>
    </row>
    <row r="19" spans="1:18" ht="13.2" thickBot="1" x14ac:dyDescent="0.55000000000000004">
      <c r="A19" s="103"/>
      <c r="B19" s="64" t="s">
        <v>32</v>
      </c>
      <c r="C19" s="14">
        <f>SUMIF(Asignaciones!$A$3:$A$80,"=1",Asignaciones!$L$3:$L$80)</f>
        <v>0</v>
      </c>
      <c r="D19" s="15">
        <f>SUMIF(Asignaciones!$A$3:$A$80,"=2",Asignaciones!$L$3:$L$80)</f>
        <v>0</v>
      </c>
      <c r="E19" s="15">
        <f>SUMIF(Asignaciones!$A$3:$A$80,"=3",Asignaciones!$L$3:$L$80)</f>
        <v>0</v>
      </c>
      <c r="F19" s="15">
        <f>SUMIF(Asignaciones!$A$3:$A$80,"=4",Asignaciones!$L$3:$L$80)</f>
        <v>0</v>
      </c>
      <c r="G19" s="33">
        <f>SUMIF(Asignaciones!$A$3:$A$80,"=5",Asignaciones!$L$3:$L$80)</f>
        <v>0</v>
      </c>
      <c r="H19" s="16">
        <f t="shared" si="1"/>
        <v>8524</v>
      </c>
      <c r="I19" s="86">
        <v>8524</v>
      </c>
      <c r="J19" s="17" t="e">
        <f>C19/C$14</f>
        <v>#DIV/0!</v>
      </c>
      <c r="K19" s="18" t="e">
        <f>D19/D$14</f>
        <v>#DIV/0!</v>
      </c>
      <c r="L19" s="18" t="e">
        <f>E19/E$14</f>
        <v>#DIV/0!</v>
      </c>
      <c r="M19" s="18" t="e">
        <f>F19/F$14</f>
        <v>#DIV/0!</v>
      </c>
      <c r="N19" s="18" t="e">
        <f>G19/G$14</f>
        <v>#DIV/0!</v>
      </c>
      <c r="O19" s="45" t="e">
        <f>IF(H19&gt;0,H19/H$8,"")</f>
        <v>#VALUE!</v>
      </c>
      <c r="P19" s="19">
        <f>I19/I$14</f>
        <v>0.750154008624483</v>
      </c>
      <c r="R19" s="7"/>
    </row>
    <row r="20" spans="1:18" ht="13.2" customHeight="1" x14ac:dyDescent="0.5">
      <c r="A20" s="102" t="s">
        <v>25</v>
      </c>
      <c r="B20" s="61" t="s">
        <v>47</v>
      </c>
      <c r="C20" s="8">
        <f>SUMIF(Asignaciones!$A$3:$A$80,"=1",Asignaciones!$M$3:$M$80)</f>
        <v>0</v>
      </c>
      <c r="D20" s="9">
        <f>SUMIF(Asignaciones!$A$3:$A$80,"=2",Asignaciones!$M$3:$M$80)</f>
        <v>0</v>
      </c>
      <c r="E20" s="9">
        <f>SUMIF(Asignaciones!$A$3:$A$80,"=3",Asignaciones!$M$3:$M$80)</f>
        <v>0</v>
      </c>
      <c r="F20" s="9">
        <f>SUMIF(Asignaciones!$A$3:$A$80,"=4",Asignaciones!$M$3:$M$80)</f>
        <v>0</v>
      </c>
      <c r="G20" s="32">
        <f>SUMIF(Asignaciones!$A$3:$A$80,"=5",Asignaciones!$M$3:$M$80)</f>
        <v>0</v>
      </c>
      <c r="H20" s="10">
        <f t="shared" si="1"/>
        <v>194</v>
      </c>
      <c r="I20" s="87">
        <v>194</v>
      </c>
      <c r="J20" s="11"/>
      <c r="K20" s="12"/>
      <c r="L20" s="12"/>
      <c r="M20" s="12"/>
      <c r="N20" s="12"/>
      <c r="O20" s="46"/>
      <c r="P20" s="26"/>
      <c r="R20" s="7"/>
    </row>
    <row r="21" spans="1:18" x14ac:dyDescent="0.5">
      <c r="A21" s="103"/>
      <c r="B21" s="63" t="s">
        <v>43</v>
      </c>
      <c r="C21" s="14">
        <f>SUMIF(Asignaciones!$A$3:$A$80,"=1",Asignaciones!$N$3:$N$80)</f>
        <v>0</v>
      </c>
      <c r="D21" s="15">
        <f>SUMIF(Asignaciones!$A$3:$A$80,"=2",Asignaciones!$N$3:$N$80)</f>
        <v>0</v>
      </c>
      <c r="E21" s="15">
        <f>SUMIF(Asignaciones!$A$3:$A$80,"=3",Asignaciones!$N$3:$N$80)</f>
        <v>0</v>
      </c>
      <c r="F21" s="15">
        <f>SUMIF(Asignaciones!$A$3:$A$80,"=4",Asignaciones!$N$3:$N$80)</f>
        <v>0</v>
      </c>
      <c r="G21" s="33">
        <f>SUMIF(Asignaciones!$A$3:$A$80,"=5",Asignaciones!$N$3:$N$80)</f>
        <v>0</v>
      </c>
      <c r="H21" s="16">
        <f t="shared" si="1"/>
        <v>8087.6616740000027</v>
      </c>
      <c r="I21" s="84">
        <v>8087.6616740000027</v>
      </c>
      <c r="J21" s="17" t="e">
        <f t="shared" ref="J21:N23" si="4">C21/C$19</f>
        <v>#DIV/0!</v>
      </c>
      <c r="K21" s="18" t="e">
        <f t="shared" si="4"/>
        <v>#DIV/0!</v>
      </c>
      <c r="L21" s="18" t="e">
        <f t="shared" si="4"/>
        <v>#DIV/0!</v>
      </c>
      <c r="M21" s="18" t="e">
        <f t="shared" si="4"/>
        <v>#DIV/0!</v>
      </c>
      <c r="N21" s="18" t="e">
        <f t="shared" si="4"/>
        <v>#DIV/0!</v>
      </c>
      <c r="O21" s="45" t="e">
        <f>IF(H21&gt;0,H21/H$8,"")</f>
        <v>#VALUE!</v>
      </c>
      <c r="P21" s="19">
        <f>I21/I$19</f>
        <v>0.94881061403097167</v>
      </c>
      <c r="R21" s="7"/>
    </row>
    <row r="22" spans="1:18" x14ac:dyDescent="0.5">
      <c r="A22" s="103"/>
      <c r="B22" s="63" t="s">
        <v>44</v>
      </c>
      <c r="C22" s="14">
        <f>SUMIF(Asignaciones!$A$3:$A$80,"=1",Asignaciones!$O$3:$O$80)</f>
        <v>0</v>
      </c>
      <c r="D22" s="15">
        <f>SUMIF(Asignaciones!$A$3:$A$80,"=2",Asignaciones!$O$3:$O$80)</f>
        <v>0</v>
      </c>
      <c r="E22" s="15">
        <f>SUMIF(Asignaciones!$A$3:$A$80,"=3",Asignaciones!$O$3:$O$80)</f>
        <v>0</v>
      </c>
      <c r="F22" s="15">
        <f>SUMIF(Asignaciones!$A$3:$A$80,"=4",Asignaciones!$O$3:$O$80)</f>
        <v>0</v>
      </c>
      <c r="G22" s="33">
        <f>SUMIF(Asignaciones!$A$3:$A$80,"=5",Asignaciones!$O$3:$O$80)</f>
        <v>0</v>
      </c>
      <c r="H22" s="16">
        <f t="shared" si="1"/>
        <v>34628.256402999999</v>
      </c>
      <c r="I22" s="84">
        <v>34628.256402999999</v>
      </c>
      <c r="J22" s="17" t="e">
        <f t="shared" si="4"/>
        <v>#DIV/0!</v>
      </c>
      <c r="K22" s="18" t="e">
        <f t="shared" si="4"/>
        <v>#DIV/0!</v>
      </c>
      <c r="L22" s="18" t="e">
        <f t="shared" si="4"/>
        <v>#DIV/0!</v>
      </c>
      <c r="M22" s="18" t="e">
        <f t="shared" si="4"/>
        <v>#DIV/0!</v>
      </c>
      <c r="N22" s="18" t="e">
        <f t="shared" si="4"/>
        <v>#DIV/0!</v>
      </c>
      <c r="O22" s="45" t="e">
        <f>IF(H22&gt;0,H22/H$8,"")</f>
        <v>#VALUE!</v>
      </c>
      <c r="P22" s="19">
        <f>I22/I$19</f>
        <v>4.0624420932660721</v>
      </c>
      <c r="R22" s="7"/>
    </row>
    <row r="23" spans="1:18" x14ac:dyDescent="0.5">
      <c r="A23" s="103"/>
      <c r="B23" s="63" t="s">
        <v>45</v>
      </c>
      <c r="C23" s="14">
        <f>SUMIF(Asignaciones!$A$3:$A$80,"=1",Asignaciones!$P$3:$P$80)</f>
        <v>0</v>
      </c>
      <c r="D23" s="15">
        <f>SUMIF(Asignaciones!$A$3:$A$80,"=2",Asignaciones!$P$3:$P$80)</f>
        <v>0</v>
      </c>
      <c r="E23" s="15">
        <f>SUMIF(Asignaciones!$A$3:$A$80,"=3",Asignaciones!$P$3:$P$80)</f>
        <v>0</v>
      </c>
      <c r="F23" s="15">
        <f>SUMIF(Asignaciones!$A$3:$A$80,"=4",Asignaciones!$P$3:$P$80)</f>
        <v>0</v>
      </c>
      <c r="G23" s="33">
        <f>SUMIF(Asignaciones!$A$3:$A$80,"=5",Asignaciones!$P$3:$P$80)</f>
        <v>0</v>
      </c>
      <c r="H23" s="16">
        <f t="shared" si="1"/>
        <v>1308.23487</v>
      </c>
      <c r="I23" s="84">
        <v>1308.23487</v>
      </c>
      <c r="J23" s="17" t="e">
        <f t="shared" si="4"/>
        <v>#DIV/0!</v>
      </c>
      <c r="K23" s="18" t="e">
        <f t="shared" si="4"/>
        <v>#DIV/0!</v>
      </c>
      <c r="L23" s="18" t="e">
        <f t="shared" si="4"/>
        <v>#DIV/0!</v>
      </c>
      <c r="M23" s="18" t="e">
        <f t="shared" si="4"/>
        <v>#DIV/0!</v>
      </c>
      <c r="N23" s="18" t="e">
        <f t="shared" si="4"/>
        <v>#DIV/0!</v>
      </c>
      <c r="O23" s="45" t="e">
        <f>IF(H23&gt;0,H23/H$8,"")</f>
        <v>#VALUE!</v>
      </c>
      <c r="P23" s="19">
        <f>I23/I$19</f>
        <v>0.15347663890192398</v>
      </c>
      <c r="R23" s="7"/>
    </row>
    <row r="24" spans="1:18" ht="13.2" thickBot="1" x14ac:dyDescent="0.55000000000000004">
      <c r="A24" s="103"/>
      <c r="B24" s="64" t="s">
        <v>32</v>
      </c>
      <c r="C24" s="14">
        <f>SUMIF(Asignaciones!$A$3:$A$80,"=1",Asignaciones!$Q$3:$Q$80)</f>
        <v>0</v>
      </c>
      <c r="D24" s="15">
        <f>SUMIF(Asignaciones!$A$3:$A$80,"=2",Asignaciones!$Q$3:$Q$80)</f>
        <v>0</v>
      </c>
      <c r="E24" s="15">
        <f>SUMIF(Asignaciones!$A$3:$A$80,"=3",Asignaciones!$Q$3:$Q$80)</f>
        <v>0</v>
      </c>
      <c r="F24" s="15">
        <f>SUMIF(Asignaciones!$A$3:$A$80,"=4",Asignaciones!$Q$3:$Q$80)</f>
        <v>0</v>
      </c>
      <c r="G24" s="33">
        <f>SUMIF(Asignaciones!$A$3:$A$80,"=5",Asignaciones!$Q$3:$Q$80)</f>
        <v>0</v>
      </c>
      <c r="H24" s="16">
        <f t="shared" si="1"/>
        <v>7702.8239850000018</v>
      </c>
      <c r="I24" s="85">
        <v>7702.8239850000018</v>
      </c>
      <c r="J24" s="17" t="e">
        <f>C24/C$19</f>
        <v>#DIV/0!</v>
      </c>
      <c r="K24" s="18" t="e">
        <f>D24/D$19</f>
        <v>#DIV/0!</v>
      </c>
      <c r="L24" s="18" t="e">
        <f>E24/E$19</f>
        <v>#DIV/0!</v>
      </c>
      <c r="M24" s="18" t="e">
        <f>F24/F$19</f>
        <v>#DIV/0!</v>
      </c>
      <c r="N24" s="18" t="e">
        <f>G24/G$19</f>
        <v>#DIV/0!</v>
      </c>
      <c r="O24" s="35" t="e">
        <f>IF(H24&gt;0,H24/H$8,"")</f>
        <v>#VALUE!</v>
      </c>
      <c r="P24" s="19">
        <f>I24/I$19</f>
        <v>0.90366306722196177</v>
      </c>
      <c r="R24" s="7"/>
    </row>
    <row r="25" spans="1:18" ht="13.2" customHeight="1" x14ac:dyDescent="0.5">
      <c r="A25" s="102" t="s">
        <v>26</v>
      </c>
      <c r="B25" s="61" t="s">
        <v>48</v>
      </c>
      <c r="C25" s="8">
        <f>SUMIF(Asignaciones!$A$3:$A$80,"=1",Asignaciones!$R$3:$R$80)</f>
        <v>0</v>
      </c>
      <c r="D25" s="9">
        <f>SUMIF(Asignaciones!$A$3:$A$80,"=2",Asignaciones!$R$3:$R$80)</f>
        <v>0</v>
      </c>
      <c r="E25" s="9">
        <f>SUMIF(Asignaciones!$A$3:$A$80,"=3",Asignaciones!$R$3:$R$80)</f>
        <v>0</v>
      </c>
      <c r="F25" s="9">
        <f>SUMIF(Asignaciones!$A$3:$A$80,"=4",Asignaciones!$R$3:$R$80)</f>
        <v>0</v>
      </c>
      <c r="G25" s="32">
        <f>SUMIF(Asignaciones!$A$3:$A$80,"=5",Asignaciones!$R$3:$R$80)</f>
        <v>0</v>
      </c>
      <c r="H25" s="10">
        <f t="shared" si="1"/>
        <v>38782.999960999994</v>
      </c>
      <c r="I25" s="86">
        <v>38782.999960999994</v>
      </c>
      <c r="J25" s="11"/>
      <c r="K25" s="12"/>
      <c r="L25" s="12"/>
      <c r="M25" s="12"/>
      <c r="N25" s="12"/>
      <c r="O25" s="45"/>
      <c r="P25" s="26"/>
      <c r="R25" s="7"/>
    </row>
    <row r="26" spans="1:18" s="50" customFormat="1" x14ac:dyDescent="0.5">
      <c r="A26" s="103"/>
      <c r="B26" s="63" t="s">
        <v>2</v>
      </c>
      <c r="C26" s="14">
        <f>SUMIF(Asignaciones!$A$3:$A$80,"=1",Asignaciones!$S$3:$S$80)</f>
        <v>0</v>
      </c>
      <c r="D26" s="15">
        <f>SUMIF(Asignaciones!$A$3:$A$80,"=2",Asignaciones!$S$3:$S$80)</f>
        <v>0</v>
      </c>
      <c r="E26" s="15">
        <f>SUMIF(Asignaciones!$A$3:$A$80,"=3",Asignaciones!$S$3:$S$80)</f>
        <v>0</v>
      </c>
      <c r="F26" s="15">
        <f>SUMIF(Asignaciones!$A$3:$A$80,"=4",Asignaciones!$S$3:$S$80)</f>
        <v>0</v>
      </c>
      <c r="G26" s="33">
        <f>SUMIF(Asignaciones!$A$3:$A$80,"=5",Asignaciones!$S$3:$S$80)</f>
        <v>0</v>
      </c>
      <c r="H26" s="16">
        <f t="shared" si="1"/>
        <v>5578.8770710000017</v>
      </c>
      <c r="I26" s="86">
        <v>5578.8770710000017</v>
      </c>
      <c r="J26" s="17" t="e">
        <f t="shared" ref="J26:N28" si="5">C26/C$24</f>
        <v>#DIV/0!</v>
      </c>
      <c r="K26" s="18" t="e">
        <f t="shared" si="5"/>
        <v>#DIV/0!</v>
      </c>
      <c r="L26" s="18" t="e">
        <f t="shared" si="5"/>
        <v>#DIV/0!</v>
      </c>
      <c r="M26" s="18" t="e">
        <f t="shared" si="5"/>
        <v>#DIV/0!</v>
      </c>
      <c r="N26" s="18" t="e">
        <f t="shared" si="5"/>
        <v>#DIV/0!</v>
      </c>
      <c r="O26" s="45" t="e">
        <f>IF(H26&gt;0,H26/H$8,"")</f>
        <v>#VALUE!</v>
      </c>
      <c r="P26" s="19">
        <f>I26/I$24</f>
        <v>0.72426386502715867</v>
      </c>
      <c r="R26" s="7"/>
    </row>
    <row r="27" spans="1:18" x14ac:dyDescent="0.5">
      <c r="A27" s="103"/>
      <c r="B27" s="63" t="s">
        <v>32</v>
      </c>
      <c r="C27" s="14">
        <f>SUMIF(Asignaciones!$A$3:$A$80,"=1",Asignaciones!$T$3:$T$80)</f>
        <v>0</v>
      </c>
      <c r="D27" s="15">
        <f>SUMIF(Asignaciones!$A$3:$A$80,"=2",Asignaciones!$T$3:$T$80)</f>
        <v>0</v>
      </c>
      <c r="E27" s="15">
        <f>SUMIF(Asignaciones!$A$3:$A$80,"=3",Asignaciones!$T$3:$T$80)</f>
        <v>0</v>
      </c>
      <c r="F27" s="15">
        <f>SUMIF(Asignaciones!$A$3:$A$80,"=4",Asignaciones!$T$3:$T$80)</f>
        <v>0</v>
      </c>
      <c r="G27" s="33">
        <f>SUMIF(Asignaciones!$A$3:$A$80,"=5",Asignaciones!$T$3:$T$80)</f>
        <v>0</v>
      </c>
      <c r="H27" s="16">
        <f t="shared" si="1"/>
        <v>2605.9999939999993</v>
      </c>
      <c r="I27" s="86">
        <v>2605.9999939999993</v>
      </c>
      <c r="J27" s="17" t="e">
        <f t="shared" si="5"/>
        <v>#DIV/0!</v>
      </c>
      <c r="K27" s="18" t="e">
        <f t="shared" si="5"/>
        <v>#DIV/0!</v>
      </c>
      <c r="L27" s="18" t="e">
        <f t="shared" si="5"/>
        <v>#DIV/0!</v>
      </c>
      <c r="M27" s="18" t="e">
        <f t="shared" si="5"/>
        <v>#DIV/0!</v>
      </c>
      <c r="N27" s="18" t="e">
        <f t="shared" si="5"/>
        <v>#DIV/0!</v>
      </c>
      <c r="O27" s="45" t="e">
        <f>IF(H27&gt;0,H27/H$8,"")</f>
        <v>#VALUE!</v>
      </c>
      <c r="P27" s="19">
        <f>I27/I$24</f>
        <v>0.3383174792874355</v>
      </c>
      <c r="R27" s="7"/>
    </row>
    <row r="28" spans="1:18" ht="13.2" thickBot="1" x14ac:dyDescent="0.55000000000000004">
      <c r="A28" s="104"/>
      <c r="B28" s="65" t="s">
        <v>3</v>
      </c>
      <c r="C28" s="20">
        <f>SUMIF(Asignaciones!$A$3:$A$80,"=1",Asignaciones!$U$3:$U$80)</f>
        <v>0</v>
      </c>
      <c r="D28" s="21">
        <f>SUMIF(Asignaciones!$A$3:$A$80,"=2",Asignaciones!$U$3:$U$80)</f>
        <v>0</v>
      </c>
      <c r="E28" s="21">
        <f>SUMIF(Asignaciones!$A$3:$A$80,"=3",Asignaciones!$U$3:$U$80)</f>
        <v>0</v>
      </c>
      <c r="F28" s="21">
        <f>SUMIF(Asignaciones!$A$3:$A$80,"=4",Asignaciones!$U$3:$U$80)</f>
        <v>0</v>
      </c>
      <c r="G28" s="34">
        <f>SUMIF(Asignaciones!$A$3:$A$80,"=5",Asignaciones!$U$3:$U$80)</f>
        <v>0</v>
      </c>
      <c r="H28" s="22">
        <f t="shared" si="1"/>
        <v>534.000001</v>
      </c>
      <c r="I28" s="86">
        <v>534.000001</v>
      </c>
      <c r="J28" s="23" t="e">
        <f t="shared" si="5"/>
        <v>#DIV/0!</v>
      </c>
      <c r="K28" s="24" t="e">
        <f t="shared" si="5"/>
        <v>#DIV/0!</v>
      </c>
      <c r="L28" s="24" t="e">
        <f t="shared" si="5"/>
        <v>#DIV/0!</v>
      </c>
      <c r="M28" s="24" t="e">
        <f t="shared" si="5"/>
        <v>#DIV/0!</v>
      </c>
      <c r="N28" s="24" t="e">
        <f t="shared" si="5"/>
        <v>#DIV/0!</v>
      </c>
      <c r="O28" s="45" t="e">
        <f>IF(H28&gt;0,H28/H$8,"")</f>
        <v>#VALUE!</v>
      </c>
      <c r="P28" s="25">
        <f>I28/I$24</f>
        <v>6.9325224364451044E-2</v>
      </c>
      <c r="R28" s="7"/>
    </row>
    <row r="29" spans="1:18" ht="13.2" customHeight="1" x14ac:dyDescent="0.5">
      <c r="A29" s="102" t="s">
        <v>27</v>
      </c>
      <c r="B29" s="61" t="s">
        <v>49</v>
      </c>
      <c r="C29" s="8">
        <f>SUMIF(Asignaciones!$A$3:$A$80,"=1",Asignaciones!$V$3:$V$80)</f>
        <v>0</v>
      </c>
      <c r="D29" s="9">
        <f>SUMIF(Asignaciones!$A$3:$A$80,"=2",Asignaciones!$V$3:$V$80)</f>
        <v>0</v>
      </c>
      <c r="E29" s="9">
        <f>SUMIF(Asignaciones!$A$3:$A$80,"=3",Asignaciones!$V$3:$V$80)</f>
        <v>0</v>
      </c>
      <c r="F29" s="9">
        <f>SUMIF(Asignaciones!$A$3:$A$80,"=4",Asignaciones!$V$3:$V$80)</f>
        <v>0</v>
      </c>
      <c r="G29" s="32">
        <f>SUMIF(Asignaciones!$A$3:$A$80,"=5",Asignaciones!$V$3:$V$80)</f>
        <v>0</v>
      </c>
      <c r="H29" s="10">
        <f t="shared" si="1"/>
        <v>16886.999956</v>
      </c>
      <c r="I29" s="87">
        <v>16886.999956</v>
      </c>
      <c r="J29" s="11"/>
      <c r="K29" s="12"/>
      <c r="L29" s="12"/>
      <c r="M29" s="12"/>
      <c r="N29" s="12"/>
      <c r="O29" s="46"/>
      <c r="P29" s="26"/>
      <c r="R29" s="7"/>
    </row>
    <row r="30" spans="1:18" x14ac:dyDescent="0.5">
      <c r="A30" s="103"/>
      <c r="B30" s="63" t="s">
        <v>2</v>
      </c>
      <c r="C30" s="14">
        <f>SUMIF(Asignaciones!$A$3:$A$80,"=1",Asignaciones!$W$3:$W$80)</f>
        <v>0</v>
      </c>
      <c r="D30" s="15">
        <f>SUMIF(Asignaciones!$A$3:$A$80,"=2",Asignaciones!$W$3:$W$80)</f>
        <v>0</v>
      </c>
      <c r="E30" s="15">
        <f>SUMIF(Asignaciones!$A$3:$A$80,"=3",Asignaciones!$W$3:$W$80)</f>
        <v>0</v>
      </c>
      <c r="F30" s="15">
        <f>SUMIF(Asignaciones!$A$3:$A$80,"=4",Asignaciones!$W$3:$W$80)</f>
        <v>0</v>
      </c>
      <c r="G30" s="33">
        <f>SUMIF(Asignaciones!$A$3:$A$80,"=5",Asignaciones!$W$3:$W$80)</f>
        <v>0</v>
      </c>
      <c r="H30" s="16">
        <f t="shared" si="1"/>
        <v>1684.6093730000002</v>
      </c>
      <c r="I30" s="84">
        <v>1684.6093730000002</v>
      </c>
      <c r="J30" s="17" t="e">
        <f t="shared" ref="J30:N32" si="6">C30/C$28</f>
        <v>#DIV/0!</v>
      </c>
      <c r="K30" s="18" t="e">
        <f t="shared" si="6"/>
        <v>#DIV/0!</v>
      </c>
      <c r="L30" s="18" t="e">
        <f t="shared" si="6"/>
        <v>#DIV/0!</v>
      </c>
      <c r="M30" s="18" t="e">
        <f t="shared" si="6"/>
        <v>#DIV/0!</v>
      </c>
      <c r="N30" s="18" t="e">
        <f t="shared" si="6"/>
        <v>#DIV/0!</v>
      </c>
      <c r="O30" s="45" t="e">
        <f>IF(H30&gt;0,H30/H$8,"")</f>
        <v>#VALUE!</v>
      </c>
      <c r="P30" s="19">
        <f>I30/I$28</f>
        <v>3.1546991944668559</v>
      </c>
      <c r="R30" s="7"/>
    </row>
    <row r="31" spans="1:18" x14ac:dyDescent="0.5">
      <c r="A31" s="103"/>
      <c r="B31" s="63" t="s">
        <v>32</v>
      </c>
      <c r="C31" s="14">
        <f>SUMIF(Asignaciones!$A$3:$A$80,"=1",Asignaciones!$X$3:$X$80)</f>
        <v>0</v>
      </c>
      <c r="D31" s="15">
        <f>SUMIF(Asignaciones!$A$3:$A$80,"=2",Asignaciones!$X$3:$X$80)</f>
        <v>0</v>
      </c>
      <c r="E31" s="15">
        <f>SUMIF(Asignaciones!$A$3:$A$80,"=3",Asignaciones!$X$3:$X$80)</f>
        <v>0</v>
      </c>
      <c r="F31" s="15">
        <f>SUMIF(Asignaciones!$A$3:$A$80,"=4",Asignaciones!$X$3:$X$80)</f>
        <v>0</v>
      </c>
      <c r="G31" s="33">
        <f>SUMIF(Asignaciones!$A$3:$A$80,"=5",Asignaciones!$X$3:$X$80)</f>
        <v>0</v>
      </c>
      <c r="H31" s="16">
        <f t="shared" si="1"/>
        <v>875.99999999999977</v>
      </c>
      <c r="I31" s="84">
        <v>875.99999999999977</v>
      </c>
      <c r="J31" s="17" t="e">
        <f t="shared" si="6"/>
        <v>#DIV/0!</v>
      </c>
      <c r="K31" s="18" t="e">
        <f t="shared" si="6"/>
        <v>#DIV/0!</v>
      </c>
      <c r="L31" s="18" t="e">
        <f t="shared" si="6"/>
        <v>#DIV/0!</v>
      </c>
      <c r="M31" s="18" t="e">
        <f t="shared" si="6"/>
        <v>#DIV/0!</v>
      </c>
      <c r="N31" s="18" t="e">
        <f t="shared" si="6"/>
        <v>#DIV/0!</v>
      </c>
      <c r="O31" s="45" t="e">
        <f>IF(H31&gt;0,H31/H$8,"")</f>
        <v>#VALUE!</v>
      </c>
      <c r="P31" s="19">
        <f>I31/I$28</f>
        <v>1.6404494351302441</v>
      </c>
      <c r="R31" s="7"/>
    </row>
    <row r="32" spans="1:18" ht="13.2" thickBot="1" x14ac:dyDescent="0.55000000000000004">
      <c r="A32" s="104"/>
      <c r="B32" s="65" t="s">
        <v>3</v>
      </c>
      <c r="C32" s="20">
        <f>SUMIF(Asignaciones!$A$3:$A$80,"=1",Asignaciones!$Y$3:$Y$80)</f>
        <v>0</v>
      </c>
      <c r="D32" s="21">
        <f>SUMIF(Asignaciones!$A$3:$A$80,"=2",Asignaciones!$Y$3:$Y$80)</f>
        <v>0</v>
      </c>
      <c r="E32" s="21">
        <f>SUMIF(Asignaciones!$A$3:$A$80,"=3",Asignaciones!$Y$3:$Y$80)</f>
        <v>0</v>
      </c>
      <c r="F32" s="21">
        <f>SUMIF(Asignaciones!$A$3:$A$80,"=4",Asignaciones!$Y$3:$Y$80)</f>
        <v>0</v>
      </c>
      <c r="G32" s="34">
        <f>SUMIF(Asignaciones!$A$3:$A$80,"=5",Asignaciones!$Y$3:$Y$80)</f>
        <v>0</v>
      </c>
      <c r="H32" s="22">
        <f t="shared" si="1"/>
        <v>168.99999800000003</v>
      </c>
      <c r="I32" s="85">
        <v>168.99999800000003</v>
      </c>
      <c r="J32" s="23" t="e">
        <f t="shared" si="6"/>
        <v>#DIV/0!</v>
      </c>
      <c r="K32" s="24" t="e">
        <f t="shared" si="6"/>
        <v>#DIV/0!</v>
      </c>
      <c r="L32" s="24" t="e">
        <f t="shared" si="6"/>
        <v>#DIV/0!</v>
      </c>
      <c r="M32" s="24" t="e">
        <f t="shared" si="6"/>
        <v>#DIV/0!</v>
      </c>
      <c r="N32" s="24" t="e">
        <f t="shared" si="6"/>
        <v>#DIV/0!</v>
      </c>
      <c r="O32" s="35" t="e">
        <f>IF(H32&gt;0,H32/H$8,"")</f>
        <v>#VALUE!</v>
      </c>
      <c r="P32" s="25">
        <f>I32/I$28</f>
        <v>0.31647939641108735</v>
      </c>
      <c r="R32" s="7"/>
    </row>
    <row r="33" spans="1:20" ht="15.6" x14ac:dyDescent="0.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20" ht="15.6" x14ac:dyDescent="0.6">
      <c r="A34" s="1" t="s">
        <v>53</v>
      </c>
    </row>
    <row r="35" spans="1:20" x14ac:dyDescent="0.5">
      <c r="A35" s="101" t="s">
        <v>54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1:20" x14ac:dyDescent="0.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1:20" x14ac:dyDescent="0.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 x14ac:dyDescent="0.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1:20" x14ac:dyDescent="0.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1:20" x14ac:dyDescent="0.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</sheetData>
  <sheetProtection sheet="1" selectLockedCells="1"/>
  <protectedRanges>
    <protectedRange sqref="A5:B5" name="Range1_1"/>
    <protectedRange sqref="C7:F7 J7:M7" name="Range1_2"/>
  </protectedRanges>
  <mergeCells count="9">
    <mergeCell ref="A4:H5"/>
    <mergeCell ref="C7:I7"/>
    <mergeCell ref="A35:T40"/>
    <mergeCell ref="A25:A28"/>
    <mergeCell ref="A29:A32"/>
    <mergeCell ref="A20:A24"/>
    <mergeCell ref="A15:A19"/>
    <mergeCell ref="A9:A14"/>
    <mergeCell ref="J7:P7"/>
  </mergeCells>
  <phoneticPr fontId="2" type="noConversion"/>
  <conditionalFormatting sqref="P10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Asignaciones</vt:lpstr>
      <vt:lpstr>Balanza de 5</vt:lpstr>
      <vt:lpstr>Pop_Units</vt:lpstr>
      <vt:lpstr>Asignaciones!Print_Area</vt:lpstr>
      <vt:lpstr>Asignaciones!Print_Titles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2017-07-31T06:16:42Z</dcterms:modified>
</cp:coreProperties>
</file>